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900"/>
  </bookViews>
  <sheets>
    <sheet name="PONUKA" sheetId="1" r:id="rId1"/>
  </sheets>
  <definedNames>
    <definedName name="_1Excel_BuiltIn_Print_Area_3_1">#REF!</definedName>
    <definedName name="_xlnm._FilterDatabase" localSheetId="0" hidden="1">PONUKA!$A$21:$H$220</definedName>
    <definedName name="Excel_BuiltIn__FilterDatabase">#REF!</definedName>
    <definedName name="Excel_BuiltIn__FilterDatabase_4">#REF!</definedName>
    <definedName name="Excel_BuiltIn_Print_Area_3">#REF!</definedName>
    <definedName name="fakt1R">#REF!</definedName>
    <definedName name="fakt1R_4">#REF!</definedName>
    <definedName name="_xlnm.Print_Area" localSheetId="0">PONUKA!$A$1:$H$239</definedName>
  </definedNames>
  <calcPr calcId="124519"/>
  <fileRecoveryPr repairLoad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6" i="1"/>
  <c r="G215"/>
  <c r="H235" l="1"/>
  <c r="G217"/>
  <c r="G214"/>
  <c r="G213"/>
  <c r="G212"/>
  <c r="G211"/>
  <c r="G210"/>
  <c r="G209"/>
  <c r="G208"/>
  <c r="G207"/>
  <c r="G205"/>
  <c r="G203"/>
  <c r="G202"/>
  <c r="G201"/>
  <c r="G200"/>
  <c r="G199"/>
  <c r="G198"/>
  <c r="G197"/>
  <c r="G196"/>
  <c r="C195"/>
  <c r="G194"/>
  <c r="G193"/>
  <c r="C191"/>
  <c r="G191" s="1"/>
  <c r="G190"/>
  <c r="C189"/>
  <c r="G189" s="1"/>
  <c r="G188"/>
  <c r="C187"/>
  <c r="G187" s="1"/>
  <c r="G186"/>
  <c r="G185"/>
  <c r="C183"/>
  <c r="G183" s="1"/>
  <c r="G182"/>
  <c r="C180"/>
  <c r="G180" s="1"/>
  <c r="C179"/>
  <c r="G179" s="1"/>
  <c r="C178"/>
  <c r="G178" s="1"/>
  <c r="G177"/>
  <c r="C177"/>
  <c r="G176"/>
  <c r="C174"/>
  <c r="G174" s="1"/>
  <c r="C173"/>
  <c r="G173" s="1"/>
  <c r="G172"/>
  <c r="C172"/>
  <c r="C171"/>
  <c r="G171" s="1"/>
  <c r="G170"/>
  <c r="C170"/>
  <c r="C168"/>
  <c r="C169" s="1"/>
  <c r="G169" s="1"/>
  <c r="C165"/>
  <c r="C163"/>
  <c r="C162"/>
  <c r="C159"/>
  <c r="C160" s="1"/>
  <c r="G160" s="1"/>
  <c r="C157"/>
  <c r="C158" s="1"/>
  <c r="G158" s="1"/>
  <c r="C156"/>
  <c r="C155"/>
  <c r="C154"/>
  <c r="C153"/>
  <c r="C151"/>
  <c r="C152" s="1"/>
  <c r="G152" s="1"/>
  <c r="C150"/>
  <c r="G148"/>
  <c r="G147"/>
  <c r="C146"/>
  <c r="G146" s="1"/>
  <c r="G145"/>
  <c r="G144"/>
  <c r="C142"/>
  <c r="G141"/>
  <c r="C140"/>
  <c r="G140" s="1"/>
  <c r="C139"/>
  <c r="G139" s="1"/>
  <c r="G138"/>
  <c r="G136"/>
  <c r="G133"/>
  <c r="G132"/>
  <c r="G131"/>
  <c r="C130"/>
  <c r="G130" s="1"/>
  <c r="G129"/>
  <c r="G128"/>
  <c r="C127"/>
  <c r="G127" s="1"/>
  <c r="G126"/>
  <c r="G125"/>
  <c r="C124"/>
  <c r="G124" s="1"/>
  <c r="G123"/>
  <c r="C123"/>
  <c r="A123"/>
  <c r="C122"/>
  <c r="G122" s="1"/>
  <c r="A122"/>
  <c r="C118"/>
  <c r="G118" s="1"/>
  <c r="C117"/>
  <c r="G117" s="1"/>
  <c r="C116"/>
  <c r="G116" s="1"/>
  <c r="C115"/>
  <c r="G115" s="1"/>
  <c r="C113"/>
  <c r="C114" s="1"/>
  <c r="G114" s="1"/>
  <c r="C110"/>
  <c r="C112" s="1"/>
  <c r="G112" s="1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C60"/>
  <c r="G60" s="1"/>
  <c r="G54"/>
  <c r="C54"/>
  <c r="C59" s="1"/>
  <c r="G59" s="1"/>
  <c r="G53"/>
  <c r="C53"/>
  <c r="C58" s="1"/>
  <c r="C52"/>
  <c r="C57" s="1"/>
  <c r="C51"/>
  <c r="G51" s="1"/>
  <c r="C50"/>
  <c r="C55" s="1"/>
  <c r="G40"/>
  <c r="G39"/>
  <c r="G38"/>
  <c r="G37"/>
  <c r="G35"/>
  <c r="G34"/>
  <c r="G33"/>
  <c r="G32"/>
  <c r="G31"/>
  <c r="G30"/>
  <c r="G29"/>
  <c r="G28"/>
  <c r="G27"/>
  <c r="G26"/>
  <c r="G25"/>
  <c r="G24"/>
  <c r="G23"/>
  <c r="B11"/>
  <c r="C47" s="1"/>
  <c r="G10"/>
  <c r="C46" s="1"/>
  <c r="G227" l="1"/>
  <c r="G55"/>
  <c r="G228"/>
  <c r="G46"/>
  <c r="G58"/>
  <c r="G156"/>
  <c r="G184"/>
  <c r="G195"/>
  <c r="G192" s="1"/>
  <c r="G47"/>
  <c r="G155"/>
  <c r="G163"/>
  <c r="G57"/>
  <c r="G165"/>
  <c r="G153"/>
  <c r="C56"/>
  <c r="G56" s="1"/>
  <c r="G157"/>
  <c r="G159"/>
  <c r="G162"/>
  <c r="G151"/>
  <c r="G50"/>
  <c r="G52"/>
  <c r="G154"/>
  <c r="C175"/>
  <c r="G175" s="1"/>
  <c r="G142"/>
  <c r="G150"/>
  <c r="G168"/>
  <c r="G181"/>
  <c r="G22"/>
  <c r="B10"/>
  <c r="C111"/>
  <c r="G111" s="1"/>
  <c r="C119"/>
  <c r="C143"/>
  <c r="G143" s="1"/>
  <c r="C164"/>
  <c r="G164" s="1"/>
  <c r="G36"/>
  <c r="C42"/>
  <c r="C45"/>
  <c r="G45" s="1"/>
  <c r="G113"/>
  <c r="C166"/>
  <c r="G166" s="1"/>
  <c r="G110"/>
  <c r="C44"/>
  <c r="G44" s="1"/>
  <c r="C48"/>
  <c r="G167" l="1"/>
  <c r="G149"/>
  <c r="C43"/>
  <c r="G43" s="1"/>
  <c r="G42"/>
  <c r="G204"/>
  <c r="C120"/>
  <c r="G119"/>
  <c r="G161"/>
  <c r="G48"/>
  <c r="C49"/>
  <c r="G49" s="1"/>
  <c r="G120" l="1"/>
  <c r="C121"/>
  <c r="G121" s="1"/>
  <c r="G226" l="1"/>
  <c r="G41"/>
  <c r="G222" l="1"/>
  <c r="G230"/>
  <c r="H215" l="1"/>
  <c r="H216"/>
  <c r="G225"/>
  <c r="H196"/>
  <c r="H40"/>
  <c r="H219"/>
  <c r="H115"/>
  <c r="H89"/>
  <c r="H73"/>
  <c r="H65"/>
  <c r="H186"/>
  <c r="H133"/>
  <c r="H131"/>
  <c r="H104"/>
  <c r="H96"/>
  <c r="H88"/>
  <c r="H80"/>
  <c r="H72"/>
  <c r="H64"/>
  <c r="H33"/>
  <c r="H105"/>
  <c r="H38"/>
  <c r="H29"/>
  <c r="H30"/>
  <c r="H26"/>
  <c r="H24"/>
  <c r="H182"/>
  <c r="H125"/>
  <c r="H97"/>
  <c r="H81"/>
  <c r="H218"/>
  <c r="H220"/>
  <c r="H128"/>
  <c r="H217"/>
  <c r="H202"/>
  <c r="H200"/>
  <c r="H198"/>
  <c r="H170"/>
  <c r="H148"/>
  <c r="H103"/>
  <c r="H95"/>
  <c r="H87"/>
  <c r="H79"/>
  <c r="H71"/>
  <c r="H63"/>
  <c r="H28"/>
  <c r="H25"/>
  <c r="H23"/>
  <c r="H74"/>
  <c r="H101"/>
  <c r="H159"/>
  <c r="H59"/>
  <c r="H151"/>
  <c r="H108"/>
  <c r="H34"/>
  <c r="H142"/>
  <c r="H158"/>
  <c r="H179"/>
  <c r="H124"/>
  <c r="H152"/>
  <c r="H98"/>
  <c r="H209"/>
  <c r="H203"/>
  <c r="H31"/>
  <c r="H107"/>
  <c r="H112"/>
  <c r="H68"/>
  <c r="H172"/>
  <c r="H47"/>
  <c r="H116"/>
  <c r="H183"/>
  <c r="H37"/>
  <c r="H147"/>
  <c r="H60"/>
  <c r="H163"/>
  <c r="H140"/>
  <c r="H35"/>
  <c r="H127"/>
  <c r="H92"/>
  <c r="H70"/>
  <c r="H174"/>
  <c r="H114"/>
  <c r="H162"/>
  <c r="H77"/>
  <c r="H177"/>
  <c r="H50"/>
  <c r="H154"/>
  <c r="H210"/>
  <c r="H75"/>
  <c r="H150"/>
  <c r="H69"/>
  <c r="H173"/>
  <c r="H32"/>
  <c r="H145"/>
  <c r="H53"/>
  <c r="H132"/>
  <c r="H144"/>
  <c r="H126"/>
  <c r="H207"/>
  <c r="H55"/>
  <c r="H118"/>
  <c r="H184"/>
  <c r="H86"/>
  <c r="H188"/>
  <c r="H52"/>
  <c r="H165"/>
  <c r="H27"/>
  <c r="H84"/>
  <c r="H78"/>
  <c r="H178"/>
  <c r="H51"/>
  <c r="H171"/>
  <c r="H58"/>
  <c r="H155"/>
  <c r="H180"/>
  <c r="H208"/>
  <c r="H57"/>
  <c r="H130"/>
  <c r="H190"/>
  <c r="H90"/>
  <c r="H54"/>
  <c r="H169"/>
  <c r="H61"/>
  <c r="H93"/>
  <c r="H160"/>
  <c r="H82"/>
  <c r="H189"/>
  <c r="H91"/>
  <c r="H176"/>
  <c r="H67"/>
  <c r="H187"/>
  <c r="H39"/>
  <c r="H156"/>
  <c r="H56"/>
  <c r="H141"/>
  <c r="H212"/>
  <c r="H123"/>
  <c r="H193"/>
  <c r="H62"/>
  <c r="H153"/>
  <c r="H102"/>
  <c r="H168"/>
  <c r="H122"/>
  <c r="H191"/>
  <c r="H100"/>
  <c r="H199"/>
  <c r="H76"/>
  <c r="H205"/>
  <c r="H157"/>
  <c r="H117"/>
  <c r="H83"/>
  <c r="H146"/>
  <c r="H46"/>
  <c r="H139"/>
  <c r="H195"/>
  <c r="H66"/>
  <c r="H175"/>
  <c r="H197"/>
  <c r="H106"/>
  <c r="H201"/>
  <c r="H129"/>
  <c r="H194"/>
  <c r="H109"/>
  <c r="H211"/>
  <c r="H85"/>
  <c r="H214"/>
  <c r="H185"/>
  <c r="H99"/>
  <c r="H213"/>
  <c r="H94"/>
  <c r="H110"/>
  <c r="H167"/>
  <c r="H149"/>
  <c r="H166"/>
  <c r="H22"/>
  <c r="H192"/>
  <c r="H143"/>
  <c r="H44"/>
  <c r="H113"/>
  <c r="H111"/>
  <c r="H164"/>
  <c r="H36"/>
  <c r="H181"/>
  <c r="H45"/>
  <c r="H42"/>
  <c r="H161"/>
  <c r="H48"/>
  <c r="H204"/>
  <c r="H43"/>
  <c r="H119"/>
  <c r="H49"/>
  <c r="H121"/>
  <c r="H120"/>
  <c r="H41"/>
  <c r="G229" l="1"/>
  <c r="H225" s="1"/>
  <c r="G231"/>
  <c r="G232" l="1"/>
  <c r="H227"/>
  <c r="H228"/>
  <c r="H226"/>
</calcChain>
</file>

<file path=xl/sharedStrings.xml><?xml version="1.0" encoding="utf-8"?>
<sst xmlns="http://schemas.openxmlformats.org/spreadsheetml/2006/main" count="651" uniqueCount="235">
  <si>
    <t>SO 06 SADOVÉ ÚPRAVY</t>
  </si>
  <si>
    <t xml:space="preserve">„VYTVORENIE PODMIENOK PRE DEINŠTITUCIONALIZÁCIU DSS ADAMOVSKÉ KOCHANOVCE                          RODINNÝ DOM S 2 BYTOVÝMI JEDNOTKAMI ADAMOVSKÉ KOCHANOVCE
</t>
  </si>
  <si>
    <t>RODINNÝ DOM S 2 BYTOVÝMI JEDNOTKAMI</t>
  </si>
  <si>
    <t>ADAMOVSKÉ KOCHANOVCE“</t>
  </si>
  <si>
    <t>Všetky plochy spolu:</t>
  </si>
  <si>
    <t>m2</t>
  </si>
  <si>
    <t>Rastlinný materiál spolu:</t>
  </si>
  <si>
    <t>ks</t>
  </si>
  <si>
    <t xml:space="preserve">     Záhony (plochy pre výsadbu) spolu:</t>
  </si>
  <si>
    <t xml:space="preserve">    Stromy:</t>
  </si>
  <si>
    <t xml:space="preserve">          Záhony mulčované kôrou:</t>
  </si>
  <si>
    <t xml:space="preserve">    Ihličnaté/Ovocné stromy:</t>
  </si>
  <si>
    <t xml:space="preserve">          Záhony mulčované štiepkou (ovocie):</t>
  </si>
  <si>
    <t xml:space="preserve">    Kry:</t>
  </si>
  <si>
    <t xml:space="preserve">          Štrkové záhony fr. 8-16 mm:</t>
  </si>
  <si>
    <t xml:space="preserve">    Ovocné kry:</t>
  </si>
  <si>
    <t xml:space="preserve">          Štrkové záhony fr. 16-32 mm:</t>
  </si>
  <si>
    <t xml:space="preserve">    Trvalky:</t>
  </si>
  <si>
    <t xml:space="preserve">     Trávnik - výsev:</t>
  </si>
  <si>
    <t xml:space="preserve">    Okrasné trávy:</t>
  </si>
  <si>
    <t xml:space="preserve">     Trávnik - koberec:</t>
  </si>
  <si>
    <t xml:space="preserve">    Cibuľoviny:</t>
  </si>
  <si>
    <t xml:space="preserve">     Mlatové plochy:</t>
  </si>
  <si>
    <t xml:space="preserve">    Živý plot:</t>
  </si>
  <si>
    <t>Činnosť</t>
  </si>
  <si>
    <t>Poznámka</t>
  </si>
  <si>
    <t>Množstvo</t>
  </si>
  <si>
    <t>MJ</t>
  </si>
  <si>
    <t>Jednotková cena</t>
  </si>
  <si>
    <t>Spolu</t>
  </si>
  <si>
    <t>%</t>
  </si>
  <si>
    <t>ODSTRÁNENIE EXISTUJÚCEJ ZELENE</t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</si>
  <si>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listnatého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od 0 do 200 mm</t>
    </r>
  </si>
  <si>
    <t>à</t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</si>
  <si>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listnatého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od 200 do 400 mm</t>
    </r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</si>
  <si>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listnatého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od 400 do 600 mm</t>
    </r>
  </si>
  <si>
    <r>
      <t xml:space="preserve">Odstránenie pňa s odprataním získaného dreva na vzdialenosť do 20 m, so složením na hromady alebo s naložením na dopravný prostriedok, so zasypaním jamy, doplnením zeminy, zhutnením a úpravou terénu v rovine alebo na svahu do 1:5, priemeru pňa na reznej ploche </t>
    </r>
    <r>
      <rPr>
        <b/>
        <i/>
        <sz val="9"/>
        <rFont val="Times New Roman"/>
        <family val="1"/>
        <charset val="238"/>
      </rPr>
      <t>od 0 do 200 mm</t>
    </r>
  </si>
  <si>
    <r>
      <t xml:space="preserve">Odstránenie pňa s odprataním získaného dreva na vzdialenosť do 20 m, so složením na hromady alebo s naložením na dopravný prostriedok, so zasypaním jamy, doplnením zeminy, zhutnením a úpravou terénu v rovine alebo na svahu do 1:5, priemeru pňa na reznej ploche </t>
    </r>
    <r>
      <rPr>
        <b/>
        <i/>
        <sz val="9"/>
        <rFont val="Times New Roman"/>
        <family val="1"/>
        <charset val="238"/>
      </rPr>
      <t>od 200 do 400 mm</t>
    </r>
  </si>
  <si>
    <r>
      <t xml:space="preserve">Odstránenie pňa s odprataním získaného dreva na vzdialenosť do 20 m, so složením na hromady alebo s naložením na dopravný prostriedok, so zasypaním jamy, doplnením zeminy, zhutnením a úpravou terénu v rovine alebo na svahu do 1:5, priemeru pňa na reznej ploche </t>
    </r>
    <r>
      <rPr>
        <b/>
        <i/>
        <sz val="9"/>
        <rFont val="Times New Roman"/>
        <family val="1"/>
        <charset val="238"/>
      </rPr>
      <t>od 400 do 600 mm</t>
    </r>
  </si>
  <si>
    <r>
      <t xml:space="preserve">Rez stromov /odborne spôsobilou osobou v sťažených podmienkach s rozrezaním konárov, naložením na dopravný prostriedok, odvozom na miesto zhodnotenia biologického odpadu so zložením a so zhodnotením biologického odpadu </t>
    </r>
    <r>
      <rPr>
        <b/>
        <i/>
        <sz val="9"/>
        <rFont val="Times New Roman"/>
        <family val="1"/>
        <charset val="238"/>
      </rPr>
      <t>do výšky 5m</t>
    </r>
    <r>
      <rPr>
        <i/>
        <sz val="9"/>
        <rFont val="Times New Roman"/>
        <family val="1"/>
        <charset val="238"/>
      </rPr>
      <t xml:space="preserve"> </t>
    </r>
  </si>
  <si>
    <r>
      <t xml:space="preserve">Rez stromov /odborne spôsobilou osobou v sťažených podmienkach s rozrezaním konárov, naložením na dopravný prostriedok, odvozom na miesto zhodnotenia biologického odpadu so zložením a so zhodnotením biologického odpadu </t>
    </r>
    <r>
      <rPr>
        <b/>
        <i/>
        <sz val="9"/>
        <rFont val="Times New Roman"/>
        <family val="1"/>
        <charset val="238"/>
      </rPr>
      <t>do výšky 10m</t>
    </r>
    <r>
      <rPr>
        <i/>
        <sz val="9"/>
        <rFont val="Times New Roman"/>
        <family val="1"/>
        <charset val="238"/>
      </rPr>
      <t xml:space="preserve"> </t>
    </r>
  </si>
  <si>
    <r>
      <t xml:space="preserve">Rez stromov /odborne spôsobilou osobou v sťažených podmienkach s rozrezaním konárov, naložením na dopravný prostriedok, odvozom na miesto zhodnotenia biologického odpadu so zložením a so zhodnotením biologického odpadu </t>
    </r>
    <r>
      <rPr>
        <b/>
        <i/>
        <sz val="9"/>
        <rFont val="Times New Roman"/>
        <family val="1"/>
        <charset val="238"/>
      </rPr>
      <t>do výšky 15m</t>
    </r>
    <r>
      <rPr>
        <i/>
        <sz val="9"/>
        <rFont val="Times New Roman"/>
        <family val="1"/>
        <charset val="238"/>
      </rPr>
      <t xml:space="preserve"> </t>
    </r>
  </si>
  <si>
    <t xml:space="preserve">Vyčistenie pozemku od náletov </t>
  </si>
  <si>
    <t>krát</t>
  </si>
  <si>
    <t xml:space="preserve">Ornitologický posudok </t>
  </si>
  <si>
    <t>Naloženie, odvoz pôvodnej zelene</t>
  </si>
  <si>
    <r>
      <t xml:space="preserve">Poplatok za likvidáciu bioodpadu na kompostárni </t>
    </r>
    <r>
      <rPr>
        <i/>
        <sz val="10"/>
        <rFont val="Arial"/>
        <family val="2"/>
        <charset val="238"/>
      </rPr>
      <t xml:space="preserve">(množstvo je odhadované, môže sa líšiť) </t>
    </r>
  </si>
  <si>
    <t>t</t>
  </si>
  <si>
    <t>ZEMNÉ PRÁCE</t>
  </si>
  <si>
    <t>Kvalitná zemina aj prepotreby výsadieb</t>
  </si>
  <si>
    <t xml:space="preserve">v prípade potreby </t>
  </si>
  <si>
    <t>m3</t>
  </si>
  <si>
    <t>Naloženie zeminy</t>
  </si>
  <si>
    <t>Dovoz a zloženie zeminy</t>
  </si>
  <si>
    <t>Hrubé rozhrnutie kvalitnej zeminy ručne, na plochách neprístupných stroju</t>
  </si>
  <si>
    <t>ZALOŽENIE A VÝSADBA ZÁHONOV</t>
  </si>
  <si>
    <t>Spracovanie pôdy na výsadbu strojom - zakladačom trávnika a stroju nedostupných plôch ručne (nakyprenie)</t>
  </si>
  <si>
    <t>Príprava záhonov na výsadbu - odkop na hĺbku 4-5cm, naloženie a odvoz prebytočnej zeminy</t>
  </si>
  <si>
    <t xml:space="preserve">Hrabanie pôdy do roviny </t>
  </si>
  <si>
    <t>Založenie záhonu - vytýčenie záhonov</t>
  </si>
  <si>
    <t>Rozloženie rastlín v záhone</t>
  </si>
  <si>
    <t>Úprava po výsadbe (dočistenie, ostrihanie)</t>
  </si>
  <si>
    <t>Chemické odburinenie pôvodného porastu, v prípade potreby</t>
  </si>
  <si>
    <t>Chemický herbicíd, totálny (materiál)</t>
  </si>
  <si>
    <t>l</t>
  </si>
  <si>
    <t>Hĺbenie výsadbovej jamy objemu od 0,125-0,400m3 (pre veľké rastliny, napr. stromy)</t>
  </si>
  <si>
    <t>Hĺbenie výsadbovej jamy objemu od 0,050-0,250m3 (pre ovocné stromy)</t>
  </si>
  <si>
    <t>Hĺbenie výsadbovej jamy objemu od 0,01 do 0,02m3 (pre bežné rastliny,  napr. kry, ovocné kry)</t>
  </si>
  <si>
    <t>Hĺbenie výsadbovej jamy objemu do 0,01m3 (pre najmenšie rastliny - napr. trvalky)</t>
  </si>
  <si>
    <t>Hĺbenie výsadbovej jamy pre živý plot</t>
  </si>
  <si>
    <t>Výsadba dreviny s balom so zaliatím, priemer balu nad 300 do 500 mm (napr. stromy)</t>
  </si>
  <si>
    <t>Výsadba dreviny s balom so zaliatím, priemer balu nad 200 do 400 mm (napr. ovocné stromy)</t>
  </si>
  <si>
    <t>Výsadba dreviny s balom so zaliatím, priemer balu nad 100 do 200 mm (napr. kry, ovocné kry)</t>
  </si>
  <si>
    <t>Výsadba dreviny s balom so zaliatím, priemer balu do 100 mm (napr. trvalky, trávy)</t>
  </si>
  <si>
    <t>Výsadba dreviny s balom so zaliatím, pre živý plot</t>
  </si>
  <si>
    <t>Výsadba cibuľovín (aj s hĺbením výsadbovej jamky)</t>
  </si>
  <si>
    <t>Sorbus thuringiaca „fastigiata“ – JARABINA</t>
  </si>
  <si>
    <t>kontajner ok 16-18cm</t>
  </si>
  <si>
    <t>Amelachier arborea „Robin Hill“ – MUCHOVNÍK</t>
  </si>
  <si>
    <t>Lonicera periclymenum - ZEMOLEZ</t>
  </si>
  <si>
    <t>kontajner 60-80cm</t>
  </si>
  <si>
    <t>Campsis radicans - TRÚBKOVEC</t>
  </si>
  <si>
    <t>Parthenocissus quinquefolia engelmannii – PAVINIČ</t>
  </si>
  <si>
    <t>Vitis – VINIČ - strihaný</t>
  </si>
  <si>
    <t>kontajner 150-180cm</t>
  </si>
  <si>
    <t>Sambucus nigra „Black Lace“ – BAZA</t>
  </si>
  <si>
    <t>kontajner 80-100cm</t>
  </si>
  <si>
    <t>Syringa vulgaris - ORGOVÁN</t>
  </si>
  <si>
    <t>Forsythia intermedia – ZLATOVKA</t>
  </si>
  <si>
    <t>Ligustrum ovalifolium – VTÁČI ZOB</t>
  </si>
  <si>
    <t>kontajner 100-150cm</t>
  </si>
  <si>
    <t xml:space="preserve">Rubus idaeus – MALINA červená </t>
  </si>
  <si>
    <t>Rubus occidentalis  - ČERNICA</t>
  </si>
  <si>
    <t>Ribes uva-crispa EGREŠ červený</t>
  </si>
  <si>
    <t>Ribes uva-crispa EGREŠ biely</t>
  </si>
  <si>
    <t>Centrantus ruber „Coccineus“ - CENTRANT</t>
  </si>
  <si>
    <t>kontajner 1L</t>
  </si>
  <si>
    <t>Leucanthemum vulgaris "Maikonigin" - MARGARÉTKA</t>
  </si>
  <si>
    <t>Kniphofia ´Banana Popsicle´ - FAKĽOVKA</t>
  </si>
  <si>
    <t>Hemerocallis "Mary Todd"  - ĽALIOVKA</t>
  </si>
  <si>
    <t>Iris sibirica – KOSATEC</t>
  </si>
  <si>
    <t>Lavandula angustilofia „Hidcote Blue“ – LEVANDULA</t>
  </si>
  <si>
    <t xml:space="preserve">Echinacea purpurea „Magnus“ - ECHINACEA </t>
  </si>
  <si>
    <t>Salvia berggarten – ŠALVIA</t>
  </si>
  <si>
    <t>Salvia officinalis "Purpurescens" – ŠALVIA</t>
  </si>
  <si>
    <t>Origanum vulgare  - PAMAJORÁN</t>
  </si>
  <si>
    <t>Dovoz a zloženie rastlinného materiálu</t>
  </si>
  <si>
    <t>Kotvenie stromov 3 drevenými kolmi, s polenými priečkami a úväzkom</t>
  </si>
  <si>
    <t>Koly drevené opracované, priemer 6 cm, dĺžka 250 cm. 3ks/strom</t>
  </si>
  <si>
    <t>Drevená polovička na spojenie kolov, priemer 6cm, dĺžka 250 cm (1ks/1 strom)</t>
  </si>
  <si>
    <t>Kotvenie ovocných stromov 1 dreveným kolom a úväzkom</t>
  </si>
  <si>
    <t>Koly drevené opracované, priemer 6 cm, dĺžka 250 cm. 1ks/ovocný strom</t>
  </si>
  <si>
    <t>Úväzok na kotvenie stromov, z prírodného materiálu</t>
  </si>
  <si>
    <t>Tabletové hnojivo</t>
  </si>
  <si>
    <t>Juta na ochranu obalu kmeňa</t>
  </si>
  <si>
    <t>Zálievková sonda ku stromom</t>
  </si>
  <si>
    <t>Položenie mulčovacej plachty, ukotvenie skobami</t>
  </si>
  <si>
    <t>Mulčovacia plachta netkaná, hnedá - na záhony (20%  na prekrytie)</t>
  </si>
  <si>
    <t>Skoby z drôtu na ukotvenie mulčovacej plachty</t>
  </si>
  <si>
    <t>kg</t>
  </si>
  <si>
    <t xml:space="preserve">Mulčovanie výsadieb štrkom </t>
  </si>
  <si>
    <t>Dovoz a zloženie štrku</t>
  </si>
  <si>
    <t>bm</t>
  </si>
  <si>
    <t>Spojovací materiál - klince</t>
  </si>
  <si>
    <t>Inštalácia natĺkacej obruby (7ks/m)</t>
  </si>
  <si>
    <t>Záhonové natĺkacie obruby (113,1bm x 7ks)</t>
  </si>
  <si>
    <t>Inštalácia záhonovej obruby zo zámkovej dlažby (5ks/bm)</t>
  </si>
  <si>
    <t>Záhonové obruby na oddelenie plôch trávnika a plôch výsadieb (rozmer 20x10x6cm)</t>
  </si>
  <si>
    <t>Dovoz a zloženie obrúb</t>
  </si>
  <si>
    <t>Inštalácia betónového obrubníka (100x20x5cm)</t>
  </si>
  <si>
    <t>Záhradné betónové obrubníky (farba sivá, rozmer 100x20x5cm)</t>
  </si>
  <si>
    <t>Betón na zabetónovanie obrúb, v prípade potreby</t>
  </si>
  <si>
    <t>Dovoz betónu</t>
  </si>
  <si>
    <t>Drevná štiepka na mulčovanie záhonov, na výšku cca 7 cm</t>
  </si>
  <si>
    <t>Mulčovanie záhonov drevnou štiepkou</t>
  </si>
  <si>
    <t>Dovoz a zloženie štiepky</t>
  </si>
  <si>
    <t>Mulčovanie pri hr. mulča nad 50 do 100 mm kôrou</t>
  </si>
  <si>
    <t>Mulčovacia kôra píniová, na výšku cca 5 cm (70l/ks)</t>
  </si>
  <si>
    <t xml:space="preserve">Kameň z kameňolomu na doplnenie záhonov solitérnymi kameňmi </t>
  </si>
  <si>
    <t>cca</t>
  </si>
  <si>
    <t>Obstaranie, naloženie, dovoz a zloženie kôry</t>
  </si>
  <si>
    <t>Umiestnenie (vrátane premiestnenia) solitérnych kameňov do plochy</t>
  </si>
  <si>
    <t>Rašelina, 50l, v prípade potreby</t>
  </si>
  <si>
    <t>Záhradnícky substrát 250l, v prípade potreby</t>
  </si>
  <si>
    <t>ZATRÁVNENIE PLôCH VÝSEVOM</t>
  </si>
  <si>
    <r>
      <t>Plošná úprava terénnych nerovností do</t>
    </r>
    <r>
      <rPr>
        <i/>
        <sz val="12"/>
        <rFont val="Times New Roman"/>
        <family val="1"/>
        <charset val="238"/>
      </rPr>
      <t xml:space="preserve"> ±5cm v rovine </t>
    </r>
  </si>
  <si>
    <t>Chemický herbicíd, totálny</t>
  </si>
  <si>
    <t>Spracovanie pôdy na výsev strojom - zakladačom trávnika a stroju nedostupných plôch ručne</t>
  </si>
  <si>
    <t>Hrabanie pôdy do roviny na 2krát</t>
  </si>
  <si>
    <t>Založenie trávnika parkového výsevom</t>
  </si>
  <si>
    <t>Zapravenie trávového semena po výseve do pôdy</t>
  </si>
  <si>
    <t>Valcovanie trávnatých plôch po výseve</t>
  </si>
  <si>
    <t>Trávové semeno</t>
  </si>
  <si>
    <t>Hnojenie granulovaným hnojivom</t>
  </si>
  <si>
    <t>Minerálne viaczložkové hnojivo pre zakladanie trávnikov (štartovacie)</t>
  </si>
  <si>
    <t>ÚVODNÁ STAROSTLIVOSŤ pre výsev</t>
  </si>
  <si>
    <t>Kosenie trávnatých plôch s vykášaním ťažko prístupných plôch, zberom, naložením a odvozom bioodpadu na kompostáreň - 3krát</t>
  </si>
  <si>
    <t>Chemické odburinenie trávnatých plôch po založení</t>
  </si>
  <si>
    <t>Selektívny chemický postrek - materiál</t>
  </si>
  <si>
    <t>Minerálne granulované hnojivo (pre celosezónne použitie)</t>
  </si>
  <si>
    <t>ZATRÁVNENIE PLôCH TRÁVNYM KOBERCOM</t>
  </si>
  <si>
    <t>Spracovanie pôdy strojom (rozrušenie a nakyprenie pôdy, hrubé zrovnanie terénu) a stroju neprístupných plôch ručne</t>
  </si>
  <si>
    <t>Valcovanie na 2krát</t>
  </si>
  <si>
    <t>Položenie siete proti krtom, ukotvenie siete</t>
  </si>
  <si>
    <t xml:space="preserve">Sieť proti krtom (1bm = 1,0 x 1,2 m), 10% naviac na prekrytie, drôtené kotvy na ukotvenie siete </t>
  </si>
  <si>
    <r>
      <t xml:space="preserve">Trávnikový koberec (5%  plánovaný odpad pri zarezávaní) - dodávateľ z  Podunajskej nížiny </t>
    </r>
    <r>
      <rPr>
        <i/>
        <sz val="10"/>
        <color indexed="8"/>
        <rFont val="Times New Roman"/>
        <family val="1"/>
        <charset val="238"/>
      </rPr>
      <t>(ťažšie humózne pôdy)</t>
    </r>
  </si>
  <si>
    <t>Dovoz trávnikového koberca (naloženie, dovoz, zloženie na pozemku objednávateľa)</t>
  </si>
  <si>
    <t>Uloženie trávnikového koberca, so zarezaním krajov</t>
  </si>
  <si>
    <t>Prenos trávnikového koberca pri pokladaní</t>
  </si>
  <si>
    <t>Prvé zaliatie</t>
  </si>
  <si>
    <t>Zavalcovanie trávnikového koberca ihneď po položení</t>
  </si>
  <si>
    <t>ÚVODNÁ STAROSTLIVOSŤ pre trávnikový koberec</t>
  </si>
  <si>
    <t>Valcovanie trávnikového koberca po položení (prvý týždeň po položení potreba min. 2krát)</t>
  </si>
  <si>
    <t>Prvé pokosenie trávnika so zberom, vykášaním ťažko prístupných plôch, naložením, odvozom a likvidáciou pokosenej trávy na kompostárni</t>
  </si>
  <si>
    <t>MLATOVÁ PLOCHA</t>
  </si>
  <si>
    <t>Vykopanie ryhy pre mlatový chodník záhradný domček a terasu, hĺbka 20cm s pomocou minibagra</t>
  </si>
  <si>
    <t xml:space="preserve">Použitie stroja na zhutnenie plôch / prenájom stroja </t>
  </si>
  <si>
    <t>Drenážna vrstva-makadam fr. 16-32mm</t>
  </si>
  <si>
    <t>vrstva 15cm</t>
  </si>
  <si>
    <t>Dovoz a zloženie makadamu</t>
  </si>
  <si>
    <t>Kamenná drť fr. 0-8mm (lomový kameň)</t>
  </si>
  <si>
    <t>vrstva 5cm</t>
  </si>
  <si>
    <t>Obstaranie, naloženie, dovoz a zloženie piesku a lomového kameňa</t>
  </si>
  <si>
    <t xml:space="preserve">Zhotovenie mlatových plôch, uloženie vrstiev, premiešanie materiálu, navlhčenie a utlačenie vrstiev,... </t>
  </si>
  <si>
    <t>VYVÝŠENÉ ZÁHONY</t>
  </si>
  <si>
    <t>Zhotovenie vyvýšených záhon</t>
  </si>
  <si>
    <t xml:space="preserve">Osadenie vyvýšených záhonov do plochy </t>
  </si>
  <si>
    <t>Vyplnenie vyvýšených záhonov zeminou</t>
  </si>
  <si>
    <t>Vyvýšený záhon  vystlaný nopovou fóliou s náterom prírodného oleja /rozmer 2,5x1,2x0,6m, drevo - červený smrek/</t>
  </si>
  <si>
    <t>Obstaranie, naloženie, dovoz a zloženie dreva na vyvýšené záhony</t>
  </si>
  <si>
    <t>Substrát na doplnenie zeminy do vyvýšených záhonov</t>
  </si>
  <si>
    <t>Noppová fólia na izoláciu</t>
  </si>
  <si>
    <t>Kuchynský olej na olejovanie dreva</t>
  </si>
  <si>
    <t>odhad</t>
  </si>
  <si>
    <t xml:space="preserve">Dovoz a zloženie hotových kvetináčov </t>
  </si>
  <si>
    <t>OSTATNÉ POLOŽKY</t>
  </si>
  <si>
    <t>Cortenova misa 150 x 33cm</t>
  </si>
  <si>
    <t>Obstaranie cortenvej misy</t>
  </si>
  <si>
    <t xml:space="preserve">Vytvorenie chodníka zo šlapákov </t>
  </si>
  <si>
    <t>Štrk na podsyp šlapákov (šutolia fr.0-8)</t>
  </si>
  <si>
    <t>Položenie tkanej textílie (napr. pod štrkové plochy), ukotvenie skobami</t>
  </si>
  <si>
    <t>Tkaná textília, čierna - na štrkové záhony a pásy pri chodníku (20% prekrytie)</t>
  </si>
  <si>
    <t xml:space="preserve">Zhotovenie obalu kmeňa stromu z juty v jednej vrstve v rovine alebo na svahu do 1:5   </t>
  </si>
  <si>
    <t>Položenie jutovej geotextílie na svah</t>
  </si>
  <si>
    <t>Doprava nad rámec plánovaných prác</t>
  </si>
  <si>
    <t>km</t>
  </si>
  <si>
    <r>
      <t xml:space="preserve">Iné, tu nešpecifikované </t>
    </r>
    <r>
      <rPr>
        <b/>
        <i/>
        <sz val="10"/>
        <color indexed="8"/>
        <rFont val="Times New Roman"/>
        <family val="1"/>
        <charset val="238"/>
      </rPr>
      <t>odborné</t>
    </r>
    <r>
      <rPr>
        <i/>
        <sz val="10"/>
        <color indexed="8"/>
        <rFont val="Times New Roman"/>
        <family val="2"/>
      </rPr>
      <t xml:space="preserve"> práce</t>
    </r>
  </si>
  <si>
    <t>hod.</t>
  </si>
  <si>
    <r>
      <t xml:space="preserve">Iné, tu nešpecifikované </t>
    </r>
    <r>
      <rPr>
        <b/>
        <i/>
        <sz val="10"/>
        <color indexed="8"/>
        <rFont val="Times New Roman"/>
        <family val="1"/>
        <charset val="238"/>
      </rPr>
      <t>pomocné</t>
    </r>
    <r>
      <rPr>
        <i/>
        <sz val="10"/>
        <color indexed="8"/>
        <rFont val="Times New Roman"/>
        <family val="2"/>
      </rPr>
      <t xml:space="preserve"> práce</t>
    </r>
  </si>
  <si>
    <t>Cena spolu bez DPH</t>
  </si>
  <si>
    <t>Rekapitulácia</t>
  </si>
  <si>
    <t>Pracovné náklady</t>
  </si>
  <si>
    <t>Materiálové náklady</t>
  </si>
  <si>
    <t>Rastlinný materiál</t>
  </si>
  <si>
    <r>
      <t xml:space="preserve">Iné náklady </t>
    </r>
    <r>
      <rPr>
        <i/>
        <sz val="12"/>
        <color indexed="8"/>
        <rFont val="Times New Roman"/>
        <family val="1"/>
        <charset val="238"/>
      </rPr>
      <t>(napr. doprava materiálu)</t>
    </r>
  </si>
  <si>
    <t>DPH na materiál 20%</t>
  </si>
  <si>
    <t>DPH na prácu 20%</t>
  </si>
  <si>
    <t>Cena spolu s DPH</t>
  </si>
  <si>
    <r>
      <rPr>
        <u/>
        <sz val="12"/>
        <rFont val="Times New Roman"/>
        <family val="1"/>
        <charset val="238"/>
      </rPr>
      <t>Platobné podmienky:</t>
    </r>
    <r>
      <rPr>
        <sz val="12"/>
        <rFont val="Times New Roman"/>
        <family val="1"/>
        <charset val="238"/>
      </rPr>
      <t xml:space="preserve"> Fakturácia s maximálne 30dňovou lehotou splatnosti, vyhotovená na základe mesačných súpisov skutočne vykonaných prác a dodaných materiálov.</t>
    </r>
  </si>
  <si>
    <t>Uplatnenie poskytnutej zľavy</t>
  </si>
  <si>
    <t>Spracoval:</t>
  </si>
  <si>
    <t>Ing. Stanislava Sabolová</t>
  </si>
  <si>
    <t>+421 917 432 187</t>
  </si>
  <si>
    <t>navrhy@klacansky.sk</t>
  </si>
  <si>
    <t>v Trenčíne</t>
  </si>
  <si>
    <t>Inštalácia kovovej obruby na oddelenie trávnika a výsadieb (1ks/m)</t>
  </si>
  <si>
    <t>Záhonové obruby kovové, 10% rezerva. 1ks = 1 bm (100cm).</t>
  </si>
  <si>
    <t xml:space="preserve">Výkaz výmer </t>
  </si>
  <si>
    <t xml:space="preserve">Zaliatie rastlín vodou jednorázová zálievka </t>
  </si>
  <si>
    <t>50l/strom, 5l/krík, 1l/trvalka, popínavka</t>
  </si>
  <si>
    <t>odporúčame použiť vodu zo stavby</t>
  </si>
  <si>
    <t xml:space="preserve">Zaliatie trávnika vodou jednorázová zálievka </t>
  </si>
  <si>
    <t>10l/m2</t>
  </si>
  <si>
    <t>Dodávka vody s dopravou na vdzialenosť do 6000m</t>
  </si>
  <si>
    <t>Dovoz vody pre zálievku na vzdialenosť do 6000m</t>
  </si>
</sst>
</file>

<file path=xl/styles.xml><?xml version="1.0" encoding="utf-8"?>
<styleSheet xmlns="http://schemas.openxmlformats.org/spreadsheetml/2006/main">
  <numFmts count="8">
    <numFmt numFmtId="44" formatCode="_-* #,##0.00\ &quot;€&quot;_-;\-* #,##0.00\ &quot;€&quot;_-;_-* &quot;-&quot;??\ &quot;€&quot;_-;_-@_-"/>
    <numFmt numFmtId="164" formatCode="[$-F800]dddd\,\ mmmm\ dd\,\ yyyy"/>
    <numFmt numFmtId="165" formatCode="0.0"/>
    <numFmt numFmtId="166" formatCode="#,##0.00\ [$€-1]"/>
    <numFmt numFmtId="167" formatCode="_-* #,##0.00\ [$€-41B]_-;\-* #,##0.00\ [$€-41B]_-;_-* &quot;-&quot;??\ [$€-41B]_-;_-@_-"/>
    <numFmt numFmtId="168" formatCode="#,##0.00&quot; €&quot;"/>
    <numFmt numFmtId="169" formatCode="#,##0.00\ &quot;€&quot;"/>
    <numFmt numFmtId="170" formatCode="#,##0.00\ [$Sk-41B]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</font>
    <font>
      <b/>
      <sz val="14"/>
      <name val="Arial"/>
      <family val="2"/>
      <charset val="238"/>
    </font>
    <font>
      <b/>
      <sz val="2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4"/>
      <name val="Arial"/>
      <family val="2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6" tint="0.59999389629810485"/>
      <name val="Times New Roman"/>
      <family val="1"/>
      <charset val="238"/>
    </font>
    <font>
      <sz val="10"/>
      <color indexed="8"/>
      <name val="Times New Roman"/>
      <family val="2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color indexed="8"/>
      <name val="Times New Roman"/>
      <family val="2"/>
      <charset val="238"/>
    </font>
    <font>
      <sz val="12"/>
      <color indexed="8"/>
      <name val="Times New Roman"/>
      <family val="2"/>
      <charset val="238"/>
    </font>
    <font>
      <sz val="12"/>
      <color indexed="8"/>
      <name val="Times New Roman"/>
      <family val="2"/>
    </font>
    <font>
      <b/>
      <sz val="12"/>
      <color indexed="8"/>
      <name val="Times New Roman"/>
      <family val="2"/>
    </font>
    <font>
      <i/>
      <sz val="12"/>
      <name val="Times New Roman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2"/>
      <charset val="238"/>
    </font>
    <font>
      <i/>
      <sz val="10"/>
      <name val="Arial"/>
      <family val="2"/>
      <charset val="238"/>
    </font>
    <font>
      <i/>
      <sz val="12"/>
      <color indexed="8"/>
      <name val="Times New Roman"/>
      <family val="2"/>
      <charset val="238"/>
    </font>
    <font>
      <sz val="12"/>
      <name val="Times New Roman"/>
      <family val="2"/>
      <charset val="238"/>
    </font>
    <font>
      <sz val="10"/>
      <name val="Times New Roman"/>
      <family val="2"/>
      <charset val="238"/>
    </font>
    <font>
      <i/>
      <sz val="12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2"/>
      <color indexed="8"/>
      <name val="Times New Roman"/>
      <family val="2"/>
      <charset val="238"/>
    </font>
    <font>
      <i/>
      <sz val="10"/>
      <color indexed="8"/>
      <name val="Times New Roman"/>
      <family val="2"/>
      <charset val="238"/>
    </font>
    <font>
      <b/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2"/>
    </font>
    <font>
      <b/>
      <sz val="16"/>
      <color indexed="8"/>
      <name val="Times New Roman"/>
      <family val="2"/>
    </font>
    <font>
      <b/>
      <sz val="8"/>
      <name val="Times New Roman"/>
      <family val="2"/>
    </font>
    <font>
      <b/>
      <sz val="14"/>
      <color indexed="8"/>
      <name val="Times New Roman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i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0"/>
      <name val="Arial"/>
      <family val="2"/>
    </font>
    <font>
      <i/>
      <sz val="10"/>
      <color indexed="8"/>
      <name val="Arial"/>
      <family val="2"/>
    </font>
    <font>
      <sz val="10"/>
      <color rgb="FF50005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</font>
    <font>
      <b/>
      <sz val="12"/>
      <color indexed="50"/>
      <name val="Times New Roman"/>
      <family val="1"/>
      <charset val="238"/>
    </font>
    <font>
      <sz val="10"/>
      <name val="Tahoma"/>
      <family val="2"/>
      <charset val="238"/>
    </font>
    <font>
      <i/>
      <u/>
      <sz val="10"/>
      <name val="Arial"/>
      <family val="2"/>
      <charset val="238"/>
    </font>
    <font>
      <b/>
      <sz val="10"/>
      <color indexed="50"/>
      <name val="Arial"/>
      <family val="2"/>
    </font>
    <font>
      <b/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ill="0" applyBorder="0" applyAlignment="0" applyProtection="0"/>
    <xf numFmtId="9" fontId="1" fillId="0" borderId="0" applyFill="0" applyBorder="0" applyAlignment="0" applyProtection="0"/>
    <xf numFmtId="0" fontId="1" fillId="0" borderId="0"/>
    <xf numFmtId="0" fontId="1" fillId="0" borderId="0"/>
    <xf numFmtId="0" fontId="52" fillId="0" borderId="0" applyNumberFormat="0" applyFill="0" applyBorder="0" applyAlignment="0" applyProtection="0"/>
    <xf numFmtId="0" fontId="55" fillId="0" borderId="0"/>
  </cellStyleXfs>
  <cellXfs count="303">
    <xf numFmtId="0" fontId="0" fillId="0" borderId="0" xfId="0"/>
    <xf numFmtId="0" fontId="2" fillId="0" borderId="0" xfId="0" applyNumberFormat="1" applyFont="1" applyFill="1" applyBorder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2" fillId="0" borderId="0" xfId="0" applyNumberFormat="1" applyFont="1" applyFill="1" applyBorder="1" applyAlignment="1" applyProtection="1">
      <alignment horizontal="right"/>
    </xf>
    <xf numFmtId="0" fontId="5" fillId="0" borderId="0" xfId="0" applyFont="1"/>
    <xf numFmtId="0" fontId="5" fillId="0" borderId="0" xfId="3" applyFont="1" applyBorder="1"/>
    <xf numFmtId="0" fontId="2" fillId="0" borderId="0" xfId="3" applyNumberFormat="1" applyFont="1" applyFill="1" applyBorder="1" applyAlignment="1" applyProtection="1">
      <alignment horizontal="right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7" fillId="0" borderId="1" xfId="0" applyNumberFormat="1" applyFont="1" applyFill="1" applyBorder="1" applyAlignment="1" applyProtection="1">
      <alignment horizontal="right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right"/>
    </xf>
    <xf numFmtId="165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165" fontId="5" fillId="0" borderId="0" xfId="0" applyNumberFormat="1" applyFont="1"/>
    <xf numFmtId="0" fontId="12" fillId="0" borderId="0" xfId="0" applyFont="1" applyAlignment="1">
      <alignment wrapText="1"/>
    </xf>
    <xf numFmtId="0" fontId="13" fillId="0" borderId="2" xfId="3" applyNumberFormat="1" applyFont="1" applyFill="1" applyBorder="1" applyAlignment="1" applyProtection="1">
      <alignment horizontal="left"/>
    </xf>
    <xf numFmtId="3" fontId="13" fillId="0" borderId="2" xfId="4" applyNumberFormat="1" applyFont="1" applyFill="1" applyBorder="1" applyAlignment="1" applyProtection="1">
      <alignment horizontal="right"/>
    </xf>
    <xf numFmtId="165" fontId="13" fillId="0" borderId="2" xfId="3" applyNumberFormat="1" applyFont="1" applyFill="1" applyBorder="1" applyAlignment="1" applyProtection="1">
      <alignment horizontal="left"/>
    </xf>
    <xf numFmtId="0" fontId="5" fillId="0" borderId="0" xfId="3" applyFont="1"/>
    <xf numFmtId="3" fontId="14" fillId="0" borderId="2" xfId="4" applyNumberFormat="1" applyFont="1" applyBorder="1" applyAlignment="1">
      <alignment horizontal="right"/>
    </xf>
    <xf numFmtId="0" fontId="14" fillId="0" borderId="2" xfId="3" applyFont="1" applyBorder="1"/>
    <xf numFmtId="0" fontId="15" fillId="0" borderId="3" xfId="3" applyNumberFormat="1" applyFont="1" applyFill="1" applyBorder="1" applyAlignment="1" applyProtection="1">
      <alignment horizontal="left"/>
    </xf>
    <xf numFmtId="3" fontId="15" fillId="0" borderId="3" xfId="4" applyNumberFormat="1" applyFont="1" applyFill="1" applyBorder="1" applyAlignment="1" applyProtection="1">
      <alignment horizontal="right"/>
    </xf>
    <xf numFmtId="165" fontId="15" fillId="0" borderId="3" xfId="3" applyNumberFormat="1" applyFont="1" applyFill="1" applyBorder="1" applyAlignment="1" applyProtection="1">
      <alignment horizontal="left"/>
    </xf>
    <xf numFmtId="0" fontId="5" fillId="0" borderId="3" xfId="3" applyFont="1" applyBorder="1"/>
    <xf numFmtId="0" fontId="5" fillId="0" borderId="3" xfId="3" applyFont="1" applyBorder="1" applyAlignment="1">
      <alignment horizontal="right"/>
    </xf>
    <xf numFmtId="3" fontId="5" fillId="0" borderId="3" xfId="4" applyNumberFormat="1" applyFont="1" applyBorder="1" applyAlignment="1">
      <alignment horizontal="right"/>
    </xf>
    <xf numFmtId="0" fontId="15" fillId="0" borderId="2" xfId="3" applyNumberFormat="1" applyFont="1" applyFill="1" applyBorder="1" applyAlignment="1" applyProtection="1">
      <alignment horizontal="left"/>
    </xf>
    <xf numFmtId="3" fontId="15" fillId="0" borderId="2" xfId="4" applyNumberFormat="1" applyFont="1" applyFill="1" applyBorder="1" applyAlignment="1" applyProtection="1">
      <alignment horizontal="right"/>
    </xf>
    <xf numFmtId="165" fontId="15" fillId="0" borderId="2" xfId="3" applyNumberFormat="1" applyFont="1" applyFill="1" applyBorder="1" applyAlignment="1" applyProtection="1">
      <alignment horizontal="left"/>
    </xf>
    <xf numFmtId="3" fontId="15" fillId="0" borderId="2" xfId="3" applyNumberFormat="1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left"/>
    </xf>
    <xf numFmtId="3" fontId="5" fillId="0" borderId="3" xfId="3" applyNumberFormat="1" applyFont="1" applyBorder="1" applyAlignment="1">
      <alignment horizontal="right"/>
    </xf>
    <xf numFmtId="0" fontId="15" fillId="0" borderId="0" xfId="0" applyNumberFormat="1" applyFont="1" applyFill="1" applyBorder="1" applyAlignment="1" applyProtection="1">
      <alignment horizontal="right" wrapText="1"/>
    </xf>
    <xf numFmtId="165" fontId="16" fillId="0" borderId="0" xfId="0" applyNumberFormat="1" applyFont="1" applyFill="1" applyBorder="1" applyAlignment="1" applyProtection="1">
      <alignment horizontal="right"/>
    </xf>
    <xf numFmtId="0" fontId="5" fillId="0" borderId="2" xfId="3" applyFont="1" applyBorder="1"/>
    <xf numFmtId="0" fontId="5" fillId="0" borderId="2" xfId="3" applyFont="1" applyBorder="1" applyAlignment="1">
      <alignment horizontal="right"/>
    </xf>
    <xf numFmtId="1" fontId="5" fillId="0" borderId="2" xfId="3" applyNumberFormat="1" applyFont="1" applyBorder="1" applyAlignment="1">
      <alignment horizontal="right"/>
    </xf>
    <xf numFmtId="0" fontId="17" fillId="2" borderId="4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165" fontId="17" fillId="2" borderId="6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165" fontId="17" fillId="2" borderId="9" xfId="0" applyNumberFormat="1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/>
    </xf>
    <xf numFmtId="0" fontId="15" fillId="3" borderId="12" xfId="0" applyNumberFormat="1" applyFont="1" applyFill="1" applyBorder="1" applyAlignment="1" applyProtection="1">
      <alignment horizontal="right" vertical="center" wrapText="1"/>
    </xf>
    <xf numFmtId="4" fontId="18" fillId="3" borderId="12" xfId="0" applyNumberFormat="1" applyFont="1" applyFill="1" applyBorder="1" applyAlignment="1" applyProtection="1">
      <alignment vertical="center" wrapText="1"/>
    </xf>
    <xf numFmtId="0" fontId="17" fillId="3" borderId="12" xfId="0" applyNumberFormat="1" applyFont="1" applyFill="1" applyBorder="1" applyAlignment="1" applyProtection="1">
      <alignment vertical="center" wrapText="1"/>
    </xf>
    <xf numFmtId="0" fontId="5" fillId="3" borderId="12" xfId="0" applyFont="1" applyFill="1" applyBorder="1"/>
    <xf numFmtId="166" fontId="8" fillId="3" borderId="12" xfId="0" applyNumberFormat="1" applyFont="1" applyFill="1" applyBorder="1" applyAlignment="1">
      <alignment horizontal="right" vertical="center"/>
    </xf>
    <xf numFmtId="9" fontId="19" fillId="3" borderId="13" xfId="0" applyNumberFormat="1" applyFont="1" applyFill="1" applyBorder="1" applyAlignment="1" applyProtection="1">
      <alignment horizontal="right" vertical="center"/>
    </xf>
    <xf numFmtId="0" fontId="22" fillId="0" borderId="15" xfId="0" applyNumberFormat="1" applyFont="1" applyFill="1" applyBorder="1" applyAlignment="1" applyProtection="1">
      <alignment horizontal="right" wrapText="1"/>
    </xf>
    <xf numFmtId="4" fontId="23" fillId="0" borderId="14" xfId="0" applyNumberFormat="1" applyFont="1" applyFill="1" applyBorder="1" applyAlignment="1" applyProtection="1">
      <alignment horizontal="right" wrapText="1"/>
    </xf>
    <xf numFmtId="0" fontId="23" fillId="0" borderId="16" xfId="0" applyNumberFormat="1" applyFont="1" applyFill="1" applyBorder="1" applyAlignment="1" applyProtection="1">
      <alignment horizontal="center"/>
    </xf>
    <xf numFmtId="0" fontId="19" fillId="0" borderId="14" xfId="0" applyNumberFormat="1" applyFont="1" applyFill="1" applyBorder="1" applyAlignment="1" applyProtection="1">
      <alignment horizontal="center"/>
    </xf>
    <xf numFmtId="166" fontId="24" fillId="0" borderId="14" xfId="0" applyNumberFormat="1" applyFont="1" applyFill="1" applyBorder="1" applyAlignment="1" applyProtection="1">
      <alignment horizontal="right"/>
    </xf>
    <xf numFmtId="166" fontId="25" fillId="0" borderId="17" xfId="0" applyNumberFormat="1" applyFont="1" applyFill="1" applyBorder="1" applyAlignment="1" applyProtection="1">
      <alignment horizontal="right"/>
    </xf>
    <xf numFmtId="9" fontId="19" fillId="0" borderId="18" xfId="0" applyNumberFormat="1" applyFont="1" applyFill="1" applyBorder="1" applyAlignment="1" applyProtection="1">
      <alignment horizontal="right"/>
    </xf>
    <xf numFmtId="0" fontId="22" fillId="0" borderId="21" xfId="0" applyNumberFormat="1" applyFont="1" applyFill="1" applyBorder="1" applyAlignment="1" applyProtection="1">
      <alignment horizontal="right" wrapText="1"/>
    </xf>
    <xf numFmtId="0" fontId="22" fillId="0" borderId="22" xfId="0" applyNumberFormat="1" applyFont="1" applyFill="1" applyBorder="1" applyAlignment="1" applyProtection="1">
      <alignment horizontal="right" wrapText="1"/>
    </xf>
    <xf numFmtId="0" fontId="22" fillId="4" borderId="22" xfId="0" applyNumberFormat="1" applyFont="1" applyFill="1" applyBorder="1" applyAlignment="1" applyProtection="1">
      <alignment horizontal="right" wrapText="1"/>
    </xf>
    <xf numFmtId="4" fontId="23" fillId="4" borderId="14" xfId="0" applyNumberFormat="1" applyFont="1" applyFill="1" applyBorder="1" applyAlignment="1" applyProtection="1">
      <alignment horizontal="right" wrapText="1"/>
    </xf>
    <xf numFmtId="0" fontId="23" fillId="4" borderId="16" xfId="0" applyNumberFormat="1" applyFont="1" applyFill="1" applyBorder="1" applyAlignment="1" applyProtection="1">
      <alignment horizontal="center"/>
    </xf>
    <xf numFmtId="0" fontId="19" fillId="4" borderId="14" xfId="0" applyNumberFormat="1" applyFont="1" applyFill="1" applyBorder="1" applyAlignment="1" applyProtection="1">
      <alignment horizontal="center"/>
    </xf>
    <xf numFmtId="168" fontId="27" fillId="5" borderId="16" xfId="4" applyNumberFormat="1" applyFont="1" applyFill="1" applyBorder="1" applyAlignment="1">
      <alignment horizontal="right"/>
    </xf>
    <xf numFmtId="166" fontId="28" fillId="4" borderId="17" xfId="3" applyNumberFormat="1" applyFont="1" applyFill="1" applyBorder="1" applyAlignment="1" applyProtection="1">
      <alignment horizontal="right"/>
    </xf>
    <xf numFmtId="9" fontId="19" fillId="4" borderId="18" xfId="0" applyNumberFormat="1" applyFont="1" applyFill="1" applyBorder="1" applyAlignment="1" applyProtection="1">
      <alignment horizontal="right"/>
    </xf>
    <xf numFmtId="166" fontId="24" fillId="4" borderId="14" xfId="0" applyNumberFormat="1" applyFont="1" applyFill="1" applyBorder="1" applyAlignment="1" applyProtection="1">
      <alignment horizontal="right"/>
    </xf>
    <xf numFmtId="166" fontId="25" fillId="4" borderId="17" xfId="0" applyNumberFormat="1" applyFont="1" applyFill="1" applyBorder="1" applyAlignment="1" applyProtection="1">
      <alignment horizontal="right"/>
    </xf>
    <xf numFmtId="0" fontId="16" fillId="3" borderId="12" xfId="0" applyNumberFormat="1" applyFont="1" applyFill="1" applyBorder="1" applyAlignment="1" applyProtection="1">
      <alignment vertical="center" wrapText="1"/>
    </xf>
    <xf numFmtId="9" fontId="15" fillId="3" borderId="13" xfId="0" applyNumberFormat="1" applyFont="1" applyFill="1" applyBorder="1" applyAlignment="1" applyProtection="1">
      <alignment horizontal="right" vertical="center"/>
    </xf>
    <xf numFmtId="0" fontId="30" fillId="6" borderId="23" xfId="3" applyNumberFormat="1" applyFont="1" applyFill="1" applyBorder="1" applyAlignment="1" applyProtection="1">
      <alignment horizontal="left" vertical="center" wrapText="1"/>
    </xf>
    <xf numFmtId="0" fontId="22" fillId="6" borderId="15" xfId="3" applyNumberFormat="1" applyFont="1" applyFill="1" applyBorder="1" applyAlignment="1" applyProtection="1">
      <alignment horizontal="right" wrapText="1"/>
    </xf>
    <xf numFmtId="4" fontId="23" fillId="6" borderId="14" xfId="3" applyNumberFormat="1" applyFont="1" applyFill="1" applyBorder="1" applyAlignment="1" applyProtection="1">
      <alignment horizontal="right" wrapText="1"/>
    </xf>
    <xf numFmtId="0" fontId="23" fillId="6" borderId="16" xfId="3" applyNumberFormat="1" applyFont="1" applyFill="1" applyBorder="1" applyAlignment="1" applyProtection="1">
      <alignment horizontal="center"/>
    </xf>
    <xf numFmtId="0" fontId="19" fillId="6" borderId="14" xfId="3" applyNumberFormat="1" applyFont="1" applyFill="1" applyBorder="1" applyAlignment="1" applyProtection="1">
      <alignment horizontal="center"/>
    </xf>
    <xf numFmtId="166" fontId="24" fillId="6" borderId="14" xfId="3" applyNumberFormat="1" applyFont="1" applyFill="1" applyBorder="1" applyAlignment="1" applyProtection="1">
      <alignment horizontal="right"/>
    </xf>
    <xf numFmtId="166" fontId="25" fillId="6" borderId="17" xfId="3" applyNumberFormat="1" applyFont="1" applyFill="1" applyBorder="1" applyAlignment="1" applyProtection="1">
      <alignment horizontal="right"/>
    </xf>
    <xf numFmtId="9" fontId="19" fillId="6" borderId="18" xfId="0" applyNumberFormat="1" applyFont="1" applyFill="1" applyBorder="1" applyAlignment="1" applyProtection="1">
      <alignment horizontal="right"/>
    </xf>
    <xf numFmtId="0" fontId="30" fillId="0" borderId="23" xfId="3" applyNumberFormat="1" applyFont="1" applyFill="1" applyBorder="1" applyAlignment="1" applyProtection="1">
      <alignment horizontal="left" vertical="center" wrapText="1"/>
    </xf>
    <xf numFmtId="0" fontId="22" fillId="0" borderId="15" xfId="3" applyNumberFormat="1" applyFont="1" applyFill="1" applyBorder="1" applyAlignment="1" applyProtection="1">
      <alignment horizontal="right" wrapText="1"/>
    </xf>
    <xf numFmtId="0" fontId="23" fillId="0" borderId="16" xfId="3" applyNumberFormat="1" applyFont="1" applyFill="1" applyBorder="1" applyAlignment="1" applyProtection="1">
      <alignment horizontal="center"/>
    </xf>
    <xf numFmtId="0" fontId="19" fillId="0" borderId="14" xfId="3" applyNumberFormat="1" applyFont="1" applyFill="1" applyBorder="1" applyAlignment="1" applyProtection="1">
      <alignment horizontal="center"/>
    </xf>
    <xf numFmtId="166" fontId="25" fillId="0" borderId="17" xfId="3" applyNumberFormat="1" applyFont="1" applyFill="1" applyBorder="1" applyAlignment="1" applyProtection="1">
      <alignment horizontal="right"/>
    </xf>
    <xf numFmtId="0" fontId="30" fillId="4" borderId="23" xfId="3" applyNumberFormat="1" applyFont="1" applyFill="1" applyBorder="1" applyAlignment="1" applyProtection="1">
      <alignment horizontal="left" vertical="center" wrapText="1"/>
    </xf>
    <xf numFmtId="0" fontId="22" fillId="4" borderId="15" xfId="3" applyNumberFormat="1" applyFont="1" applyFill="1" applyBorder="1" applyAlignment="1" applyProtection="1">
      <alignment horizontal="right" wrapText="1"/>
    </xf>
    <xf numFmtId="4" fontId="23" fillId="4" borderId="14" xfId="3" applyNumberFormat="1" applyFont="1" applyFill="1" applyBorder="1" applyAlignment="1" applyProtection="1">
      <alignment horizontal="right" wrapText="1"/>
    </xf>
    <xf numFmtId="0" fontId="23" fillId="4" borderId="16" xfId="3" applyNumberFormat="1" applyFont="1" applyFill="1" applyBorder="1" applyAlignment="1" applyProtection="1">
      <alignment horizontal="center"/>
    </xf>
    <xf numFmtId="0" fontId="19" fillId="4" borderId="14" xfId="3" applyNumberFormat="1" applyFont="1" applyFill="1" applyBorder="1" applyAlignment="1" applyProtection="1">
      <alignment horizontal="center"/>
    </xf>
    <xf numFmtId="0" fontId="30" fillId="0" borderId="20" xfId="4" applyNumberFormat="1" applyFont="1" applyFill="1" applyBorder="1" applyAlignment="1" applyProtection="1">
      <alignment horizontal="left" wrapText="1"/>
    </xf>
    <xf numFmtId="0" fontId="15" fillId="0" borderId="22" xfId="4" applyNumberFormat="1" applyFont="1" applyFill="1" applyBorder="1" applyAlignment="1" applyProtection="1">
      <alignment horizontal="right" vertical="center" wrapText="1"/>
    </xf>
    <xf numFmtId="4" fontId="23" fillId="0" borderId="16" xfId="0" applyNumberFormat="1" applyFont="1" applyFill="1" applyBorder="1" applyAlignment="1" applyProtection="1">
      <alignment horizontal="right" wrapText="1"/>
    </xf>
    <xf numFmtId="0" fontId="23" fillId="0" borderId="16" xfId="4" applyNumberFormat="1" applyFont="1" applyFill="1" applyBorder="1" applyAlignment="1" applyProtection="1">
      <alignment horizontal="center"/>
    </xf>
    <xf numFmtId="0" fontId="22" fillId="0" borderId="16" xfId="4" applyNumberFormat="1" applyFont="1" applyFill="1" applyBorder="1" applyAlignment="1" applyProtection="1">
      <alignment horizontal="center"/>
    </xf>
    <xf numFmtId="166" fontId="8" fillId="0" borderId="16" xfId="4" applyNumberFormat="1" applyFont="1" applyFill="1" applyBorder="1" applyAlignment="1">
      <alignment horizontal="right"/>
    </xf>
    <xf numFmtId="9" fontId="22" fillId="0" borderId="24" xfId="0" applyNumberFormat="1" applyFont="1" applyFill="1" applyBorder="1" applyAlignment="1" applyProtection="1">
      <alignment horizontal="right"/>
    </xf>
    <xf numFmtId="0" fontId="30" fillId="0" borderId="23" xfId="3" applyNumberFormat="1" applyFont="1" applyFill="1" applyBorder="1" applyAlignment="1" applyProtection="1">
      <alignment horizontal="left" wrapText="1"/>
    </xf>
    <xf numFmtId="0" fontId="15" fillId="0" borderId="15" xfId="3" applyNumberFormat="1" applyFont="1" applyFill="1" applyBorder="1" applyAlignment="1" applyProtection="1">
      <alignment horizontal="right" vertical="center" wrapText="1"/>
    </xf>
    <xf numFmtId="0" fontId="23" fillId="0" borderId="14" xfId="3" applyNumberFormat="1" applyFont="1" applyFill="1" applyBorder="1" applyAlignment="1" applyProtection="1">
      <alignment horizontal="center"/>
    </xf>
    <xf numFmtId="166" fontId="8" fillId="0" borderId="14" xfId="3" applyNumberFormat="1" applyFont="1" applyFill="1" applyBorder="1" applyAlignment="1">
      <alignment horizontal="right"/>
    </xf>
    <xf numFmtId="0" fontId="30" fillId="7" borderId="23" xfId="3" applyNumberFormat="1" applyFont="1" applyFill="1" applyBorder="1" applyAlignment="1" applyProtection="1">
      <alignment horizontal="left" vertical="center" wrapText="1"/>
    </xf>
    <xf numFmtId="0" fontId="22" fillId="7" borderId="15" xfId="3" applyNumberFormat="1" applyFont="1" applyFill="1" applyBorder="1" applyAlignment="1" applyProtection="1">
      <alignment horizontal="right" wrapText="1"/>
    </xf>
    <xf numFmtId="4" fontId="23" fillId="7" borderId="14" xfId="0" applyNumberFormat="1" applyFont="1" applyFill="1" applyBorder="1" applyAlignment="1" applyProtection="1">
      <alignment horizontal="right" wrapText="1"/>
    </xf>
    <xf numFmtId="0" fontId="23" fillId="7" borderId="16" xfId="3" applyNumberFormat="1" applyFont="1" applyFill="1" applyBorder="1" applyAlignment="1" applyProtection="1">
      <alignment horizontal="center"/>
    </xf>
    <xf numFmtId="0" fontId="19" fillId="7" borderId="14" xfId="3" applyNumberFormat="1" applyFont="1" applyFill="1" applyBorder="1" applyAlignment="1" applyProtection="1">
      <alignment horizontal="center"/>
    </xf>
    <xf numFmtId="166" fontId="24" fillId="7" borderId="14" xfId="0" applyNumberFormat="1" applyFont="1" applyFill="1" applyBorder="1" applyAlignment="1" applyProtection="1">
      <alignment horizontal="right"/>
    </xf>
    <xf numFmtId="166" fontId="25" fillId="7" borderId="17" xfId="3" applyNumberFormat="1" applyFont="1" applyFill="1" applyBorder="1" applyAlignment="1" applyProtection="1">
      <alignment horizontal="right"/>
    </xf>
    <xf numFmtId="9" fontId="19" fillId="7" borderId="18" xfId="0" applyNumberFormat="1" applyFont="1" applyFill="1" applyBorder="1" applyAlignment="1" applyProtection="1">
      <alignment horizontal="right"/>
    </xf>
    <xf numFmtId="0" fontId="5" fillId="7" borderId="0" xfId="0" applyFont="1" applyFill="1"/>
    <xf numFmtId="0" fontId="15" fillId="6" borderId="15" xfId="3" applyNumberFormat="1" applyFont="1" applyFill="1" applyBorder="1" applyAlignment="1" applyProtection="1">
      <alignment horizontal="right" vertical="center" wrapText="1"/>
    </xf>
    <xf numFmtId="4" fontId="16" fillId="6" borderId="14" xfId="3" applyNumberFormat="1" applyFont="1" applyFill="1" applyBorder="1" applyAlignment="1" applyProtection="1">
      <alignment wrapText="1"/>
    </xf>
    <xf numFmtId="0" fontId="23" fillId="6" borderId="14" xfId="3" applyNumberFormat="1" applyFont="1" applyFill="1" applyBorder="1" applyAlignment="1" applyProtection="1">
      <alignment horizontal="center"/>
    </xf>
    <xf numFmtId="166" fontId="31" fillId="6" borderId="16" xfId="3" applyNumberFormat="1" applyFont="1" applyFill="1" applyBorder="1" applyAlignment="1" applyProtection="1">
      <alignment horizontal="right"/>
    </xf>
    <xf numFmtId="166" fontId="8" fillId="6" borderId="14" xfId="3" applyNumberFormat="1" applyFont="1" applyFill="1" applyBorder="1" applyAlignment="1">
      <alignment horizontal="right"/>
    </xf>
    <xf numFmtId="169" fontId="27" fillId="6" borderId="14" xfId="3" applyNumberFormat="1" applyFont="1" applyFill="1" applyBorder="1" applyAlignment="1"/>
    <xf numFmtId="0" fontId="26" fillId="4" borderId="23" xfId="3" applyNumberFormat="1" applyFont="1" applyFill="1" applyBorder="1" applyAlignment="1" applyProtection="1">
      <alignment horizontal="left" vertical="center" wrapText="1"/>
    </xf>
    <xf numFmtId="0" fontId="32" fillId="4" borderId="15" xfId="3" applyNumberFormat="1" applyFont="1" applyFill="1" applyBorder="1" applyAlignment="1" applyProtection="1">
      <alignment horizontal="right" wrapText="1"/>
    </xf>
    <xf numFmtId="4" fontId="31" fillId="4" borderId="14" xfId="3" applyNumberFormat="1" applyFont="1" applyFill="1" applyBorder="1" applyAlignment="1" applyProtection="1">
      <alignment horizontal="right" wrapText="1"/>
    </xf>
    <xf numFmtId="0" fontId="31" fillId="4" borderId="16" xfId="3" applyNumberFormat="1" applyFont="1" applyFill="1" applyBorder="1" applyAlignment="1" applyProtection="1">
      <alignment horizontal="center"/>
    </xf>
    <xf numFmtId="0" fontId="32" fillId="4" borderId="14" xfId="3" applyNumberFormat="1" applyFont="1" applyFill="1" applyBorder="1" applyAlignment="1" applyProtection="1">
      <alignment horizontal="center"/>
    </xf>
    <xf numFmtId="9" fontId="32" fillId="4" borderId="18" xfId="0" applyNumberFormat="1" applyFont="1" applyFill="1" applyBorder="1" applyAlignment="1" applyProtection="1">
      <alignment horizontal="right"/>
    </xf>
    <xf numFmtId="0" fontId="30" fillId="6" borderId="25" xfId="3" applyNumberFormat="1" applyFont="1" applyFill="1" applyBorder="1" applyAlignment="1" applyProtection="1">
      <alignment horizontal="left" vertical="center" wrapText="1"/>
    </xf>
    <xf numFmtId="0" fontId="15" fillId="6" borderId="26" xfId="3" applyNumberFormat="1" applyFont="1" applyFill="1" applyBorder="1" applyAlignment="1" applyProtection="1">
      <alignment horizontal="right" vertical="center" wrapText="1"/>
    </xf>
    <xf numFmtId="4" fontId="16" fillId="6" borderId="9" xfId="3" applyNumberFormat="1" applyFont="1" applyFill="1" applyBorder="1" applyAlignment="1" applyProtection="1">
      <alignment wrapText="1"/>
    </xf>
    <xf numFmtId="0" fontId="23" fillId="6" borderId="9" xfId="3" applyNumberFormat="1" applyFont="1" applyFill="1" applyBorder="1" applyAlignment="1" applyProtection="1">
      <alignment horizontal="center"/>
    </xf>
    <xf numFmtId="0" fontId="19" fillId="6" borderId="9" xfId="3" applyNumberFormat="1" applyFont="1" applyFill="1" applyBorder="1" applyAlignment="1" applyProtection="1">
      <alignment horizontal="center"/>
    </xf>
    <xf numFmtId="166" fontId="31" fillId="6" borderId="27" xfId="3" applyNumberFormat="1" applyFont="1" applyFill="1" applyBorder="1" applyAlignment="1" applyProtection="1">
      <alignment horizontal="right"/>
    </xf>
    <xf numFmtId="166" fontId="8" fillId="6" borderId="9" xfId="3" applyNumberFormat="1" applyFont="1" applyFill="1" applyBorder="1" applyAlignment="1">
      <alignment horizontal="right"/>
    </xf>
    <xf numFmtId="166" fontId="31" fillId="6" borderId="14" xfId="3" applyNumberFormat="1" applyFont="1" applyFill="1" applyBorder="1" applyAlignment="1" applyProtection="1">
      <alignment horizontal="right"/>
    </xf>
    <xf numFmtId="0" fontId="30" fillId="0" borderId="19" xfId="3" applyNumberFormat="1" applyFont="1" applyFill="1" applyBorder="1" applyAlignment="1" applyProtection="1">
      <alignment horizontal="left" vertical="center" wrapText="1"/>
    </xf>
    <xf numFmtId="0" fontId="22" fillId="0" borderId="28" xfId="3" applyNumberFormat="1" applyFont="1" applyFill="1" applyBorder="1" applyAlignment="1" applyProtection="1">
      <alignment horizontal="right" wrapText="1"/>
    </xf>
    <xf numFmtId="0" fontId="23" fillId="0" borderId="17" xfId="3" applyNumberFormat="1" applyFont="1" applyFill="1" applyBorder="1" applyAlignment="1" applyProtection="1">
      <alignment horizontal="center"/>
    </xf>
    <xf numFmtId="0" fontId="19" fillId="0" borderId="17" xfId="3" applyNumberFormat="1" applyFont="1" applyFill="1" applyBorder="1" applyAlignment="1" applyProtection="1">
      <alignment horizontal="center"/>
    </xf>
    <xf numFmtId="166" fontId="17" fillId="0" borderId="17" xfId="3" applyNumberFormat="1" applyFont="1" applyFill="1" applyBorder="1" applyAlignment="1" applyProtection="1">
      <alignment horizontal="right"/>
    </xf>
    <xf numFmtId="0" fontId="30" fillId="6" borderId="19" xfId="3" applyNumberFormat="1" applyFont="1" applyFill="1" applyBorder="1" applyAlignment="1" applyProtection="1">
      <alignment horizontal="left" vertical="center" wrapText="1"/>
    </xf>
    <xf numFmtId="4" fontId="16" fillId="6" borderId="14" xfId="3" applyNumberFormat="1" applyFont="1" applyFill="1" applyBorder="1"/>
    <xf numFmtId="166" fontId="17" fillId="6" borderId="17" xfId="3" applyNumberFormat="1" applyFont="1" applyFill="1" applyBorder="1" applyAlignment="1" applyProtection="1">
      <alignment horizontal="right"/>
    </xf>
    <xf numFmtId="166" fontId="17" fillId="6" borderId="14" xfId="3" applyNumberFormat="1" applyFont="1" applyFill="1" applyBorder="1" applyAlignment="1" applyProtection="1">
      <alignment horizontal="right"/>
    </xf>
    <xf numFmtId="0" fontId="30" fillId="0" borderId="20" xfId="4" applyNumberFormat="1" applyFont="1" applyFill="1" applyBorder="1" applyAlignment="1" applyProtection="1">
      <alignment horizontal="left" vertical="center" wrapText="1"/>
    </xf>
    <xf numFmtId="0" fontId="22" fillId="0" borderId="22" xfId="4" applyNumberFormat="1" applyFont="1" applyFill="1" applyBorder="1" applyAlignment="1" applyProtection="1">
      <alignment horizontal="right" wrapText="1"/>
    </xf>
    <xf numFmtId="166" fontId="17" fillId="0" borderId="29" xfId="4" applyNumberFormat="1" applyFont="1" applyFill="1" applyBorder="1" applyAlignment="1" applyProtection="1">
      <alignment horizontal="right"/>
    </xf>
    <xf numFmtId="0" fontId="23" fillId="0" borderId="29" xfId="4" applyNumberFormat="1" applyFont="1" applyFill="1" applyBorder="1" applyAlignment="1" applyProtection="1">
      <alignment horizontal="center"/>
    </xf>
    <xf numFmtId="0" fontId="30" fillId="8" borderId="20" xfId="4" applyNumberFormat="1" applyFont="1" applyFill="1" applyBorder="1" applyAlignment="1" applyProtection="1">
      <alignment horizontal="left" vertical="center" wrapText="1"/>
    </xf>
    <xf numFmtId="0" fontId="22" fillId="8" borderId="22" xfId="4" applyNumberFormat="1" applyFont="1" applyFill="1" applyBorder="1" applyAlignment="1" applyProtection="1">
      <alignment horizontal="right" wrapText="1"/>
    </xf>
    <xf numFmtId="4" fontId="23" fillId="8" borderId="29" xfId="4" applyNumberFormat="1" applyFont="1" applyFill="1" applyBorder="1" applyAlignment="1" applyProtection="1">
      <alignment horizontal="right" wrapText="1"/>
    </xf>
    <xf numFmtId="0" fontId="23" fillId="8" borderId="16" xfId="4" applyNumberFormat="1" applyFont="1" applyFill="1" applyBorder="1" applyAlignment="1" applyProtection="1">
      <alignment horizontal="center"/>
    </xf>
    <xf numFmtId="0" fontId="22" fillId="8" borderId="16" xfId="4" applyNumberFormat="1" applyFont="1" applyFill="1" applyBorder="1" applyAlignment="1" applyProtection="1">
      <alignment horizontal="center"/>
    </xf>
    <xf numFmtId="166" fontId="23" fillId="8" borderId="16" xfId="4" applyNumberFormat="1" applyFont="1" applyFill="1" applyBorder="1" applyAlignment="1" applyProtection="1">
      <alignment horizontal="right"/>
    </xf>
    <xf numFmtId="166" fontId="17" fillId="8" borderId="29" xfId="4" applyNumberFormat="1" applyFont="1" applyFill="1" applyBorder="1" applyAlignment="1" applyProtection="1">
      <alignment horizontal="right"/>
    </xf>
    <xf numFmtId="9" fontId="22" fillId="8" borderId="24" xfId="0" applyNumberFormat="1" applyFont="1" applyFill="1" applyBorder="1" applyAlignment="1" applyProtection="1">
      <alignment horizontal="right"/>
    </xf>
    <xf numFmtId="0" fontId="30" fillId="5" borderId="20" xfId="4" applyNumberFormat="1" applyFont="1" applyFill="1" applyBorder="1" applyAlignment="1" applyProtection="1">
      <alignment horizontal="left" vertical="center" wrapText="1"/>
    </xf>
    <xf numFmtId="0" fontId="22" fillId="5" borderId="22" xfId="4" applyNumberFormat="1" applyFont="1" applyFill="1" applyBorder="1" applyAlignment="1" applyProtection="1">
      <alignment horizontal="right" wrapText="1"/>
    </xf>
    <xf numFmtId="4" fontId="23" fillId="5" borderId="16" xfId="4" applyNumberFormat="1" applyFont="1" applyFill="1" applyBorder="1" applyAlignment="1" applyProtection="1">
      <alignment horizontal="right" wrapText="1"/>
    </xf>
    <xf numFmtId="0" fontId="23" fillId="5" borderId="16" xfId="4" applyNumberFormat="1" applyFont="1" applyFill="1" applyBorder="1" applyAlignment="1" applyProtection="1">
      <alignment horizontal="center"/>
    </xf>
    <xf numFmtId="0" fontId="22" fillId="5" borderId="16" xfId="4" applyNumberFormat="1" applyFont="1" applyFill="1" applyBorder="1" applyAlignment="1" applyProtection="1">
      <alignment horizontal="center"/>
    </xf>
    <xf numFmtId="166" fontId="35" fillId="5" borderId="29" xfId="4" applyNumberFormat="1" applyFont="1" applyFill="1" applyBorder="1" applyAlignment="1" applyProtection="1">
      <alignment horizontal="right"/>
    </xf>
    <xf numFmtId="9" fontId="22" fillId="5" borderId="24" xfId="0" applyNumberFormat="1" applyFont="1" applyFill="1" applyBorder="1" applyAlignment="1" applyProtection="1">
      <alignment horizontal="right"/>
    </xf>
    <xf numFmtId="0" fontId="30" fillId="4" borderId="20" xfId="4" applyNumberFormat="1" applyFont="1" applyFill="1" applyBorder="1" applyAlignment="1" applyProtection="1">
      <alignment horizontal="left" vertical="center" wrapText="1"/>
    </xf>
    <xf numFmtId="0" fontId="22" fillId="4" borderId="22" xfId="4" applyNumberFormat="1" applyFont="1" applyFill="1" applyBorder="1" applyAlignment="1" applyProtection="1">
      <alignment horizontal="right" wrapText="1"/>
    </xf>
    <xf numFmtId="4" fontId="23" fillId="4" borderId="16" xfId="0" applyNumberFormat="1" applyFont="1" applyFill="1" applyBorder="1" applyAlignment="1" applyProtection="1">
      <alignment horizontal="right" wrapText="1"/>
    </xf>
    <xf numFmtId="0" fontId="23" fillId="4" borderId="16" xfId="4" applyNumberFormat="1" applyFont="1" applyFill="1" applyBorder="1" applyAlignment="1" applyProtection="1">
      <alignment horizontal="center"/>
    </xf>
    <xf numFmtId="0" fontId="22" fillId="4" borderId="16" xfId="4" applyNumberFormat="1" applyFont="1" applyFill="1" applyBorder="1" applyAlignment="1" applyProtection="1">
      <alignment horizontal="center"/>
    </xf>
    <xf numFmtId="166" fontId="17" fillId="4" borderId="29" xfId="4" applyNumberFormat="1" applyFont="1" applyFill="1" applyBorder="1" applyAlignment="1" applyProtection="1">
      <alignment horizontal="right"/>
    </xf>
    <xf numFmtId="9" fontId="22" fillId="4" borderId="24" xfId="0" applyNumberFormat="1" applyFont="1" applyFill="1" applyBorder="1" applyAlignment="1" applyProtection="1">
      <alignment horizontal="right"/>
    </xf>
    <xf numFmtId="0" fontId="5" fillId="4" borderId="0" xfId="0" applyFont="1" applyFill="1"/>
    <xf numFmtId="0" fontId="30" fillId="6" borderId="20" xfId="4" applyNumberFormat="1" applyFont="1" applyFill="1" applyBorder="1" applyAlignment="1" applyProtection="1">
      <alignment horizontal="left" vertical="center" wrapText="1"/>
    </xf>
    <xf numFmtId="0" fontId="22" fillId="6" borderId="22" xfId="4" applyNumberFormat="1" applyFont="1" applyFill="1" applyBorder="1" applyAlignment="1" applyProtection="1">
      <alignment horizontal="right" wrapText="1"/>
    </xf>
    <xf numFmtId="4" fontId="23" fillId="6" borderId="16" xfId="0" applyNumberFormat="1" applyFont="1" applyFill="1" applyBorder="1" applyAlignment="1" applyProtection="1">
      <alignment horizontal="right" wrapText="1"/>
    </xf>
    <xf numFmtId="0" fontId="23" fillId="6" borderId="16" xfId="4" applyNumberFormat="1" applyFont="1" applyFill="1" applyBorder="1" applyAlignment="1" applyProtection="1">
      <alignment horizontal="center"/>
    </xf>
    <xf numFmtId="0" fontId="22" fillId="6" borderId="16" xfId="4" applyNumberFormat="1" applyFont="1" applyFill="1" applyBorder="1" applyAlignment="1" applyProtection="1">
      <alignment horizontal="center"/>
    </xf>
    <xf numFmtId="166" fontId="24" fillId="6" borderId="14" xfId="0" applyNumberFormat="1" applyFont="1" applyFill="1" applyBorder="1" applyAlignment="1" applyProtection="1">
      <alignment horizontal="right"/>
    </xf>
    <xf numFmtId="166" fontId="17" fillId="6" borderId="29" xfId="4" applyNumberFormat="1" applyFont="1" applyFill="1" applyBorder="1" applyAlignment="1" applyProtection="1">
      <alignment horizontal="right"/>
    </xf>
    <xf numFmtId="9" fontId="22" fillId="6" borderId="24" xfId="0" applyNumberFormat="1" applyFont="1" applyFill="1" applyBorder="1" applyAlignment="1" applyProtection="1">
      <alignment horizontal="right"/>
    </xf>
    <xf numFmtId="0" fontId="5" fillId="6" borderId="0" xfId="0" applyFont="1" applyFill="1"/>
    <xf numFmtId="166" fontId="25" fillId="4" borderId="17" xfId="3" applyNumberFormat="1" applyFont="1" applyFill="1" applyBorder="1" applyAlignment="1" applyProtection="1">
      <alignment horizontal="right"/>
    </xf>
    <xf numFmtId="0" fontId="36" fillId="0" borderId="30" xfId="3" applyNumberFormat="1" applyFont="1" applyFill="1" applyBorder="1" applyAlignment="1" applyProtection="1">
      <alignment horizontal="right" vertical="center" wrapText="1"/>
    </xf>
    <xf numFmtId="0" fontId="15" fillId="6" borderId="30" xfId="3" applyNumberFormat="1" applyFont="1" applyFill="1" applyBorder="1" applyAlignment="1" applyProtection="1">
      <alignment horizontal="right" vertical="center" wrapText="1"/>
    </xf>
    <xf numFmtId="4" fontId="23" fillId="6" borderId="17" xfId="3" applyNumberFormat="1" applyFont="1" applyFill="1" applyBorder="1" applyAlignment="1" applyProtection="1">
      <alignment horizontal="right" wrapText="1"/>
    </xf>
    <xf numFmtId="0" fontId="23" fillId="6" borderId="17" xfId="3" applyNumberFormat="1" applyFont="1" applyFill="1" applyBorder="1" applyAlignment="1" applyProtection="1">
      <alignment horizontal="center"/>
    </xf>
    <xf numFmtId="0" fontId="19" fillId="6" borderId="17" xfId="3" applyNumberFormat="1" applyFont="1" applyFill="1" applyBorder="1" applyAlignment="1" applyProtection="1">
      <alignment horizontal="center"/>
    </xf>
    <xf numFmtId="166" fontId="24" fillId="6" borderId="17" xfId="3" applyNumberFormat="1" applyFont="1" applyFill="1" applyBorder="1" applyAlignment="1" applyProtection="1">
      <alignment horizontal="right"/>
    </xf>
    <xf numFmtId="0" fontId="30" fillId="9" borderId="23" xfId="3" applyNumberFormat="1" applyFont="1" applyFill="1" applyBorder="1" applyAlignment="1" applyProtection="1">
      <alignment horizontal="left" vertical="center" wrapText="1"/>
    </xf>
    <xf numFmtId="0" fontId="30" fillId="0" borderId="23" xfId="4" applyNumberFormat="1" applyFont="1" applyFill="1" applyBorder="1" applyAlignment="1" applyProtection="1">
      <alignment horizontal="left" vertical="center" wrapText="1"/>
    </xf>
    <xf numFmtId="0" fontId="15" fillId="0" borderId="15" xfId="4" applyNumberFormat="1" applyFont="1" applyFill="1" applyBorder="1" applyAlignment="1" applyProtection="1">
      <alignment horizontal="right" vertical="center" wrapText="1"/>
    </xf>
    <xf numFmtId="0" fontId="23" fillId="0" borderId="14" xfId="4" applyNumberFormat="1" applyFont="1" applyFill="1" applyBorder="1" applyAlignment="1" applyProtection="1">
      <alignment horizontal="center"/>
    </xf>
    <xf numFmtId="0" fontId="19" fillId="0" borderId="14" xfId="4" applyNumberFormat="1" applyFont="1" applyFill="1" applyBorder="1" applyAlignment="1" applyProtection="1">
      <alignment horizontal="center"/>
    </xf>
    <xf numFmtId="0" fontId="30" fillId="0" borderId="8" xfId="4" applyNumberFormat="1" applyFont="1" applyFill="1" applyBorder="1" applyAlignment="1" applyProtection="1">
      <alignment horizontal="left" vertical="center" wrapText="1"/>
    </xf>
    <xf numFmtId="0" fontId="23" fillId="0" borderId="17" xfId="4" applyNumberFormat="1" applyFont="1" applyFill="1" applyBorder="1" applyAlignment="1" applyProtection="1">
      <alignment horizontal="center"/>
    </xf>
    <xf numFmtId="0" fontId="30" fillId="0" borderId="31" xfId="3" applyNumberFormat="1" applyFont="1" applyFill="1" applyBorder="1" applyAlignment="1" applyProtection="1">
      <alignment horizontal="left" vertical="center" wrapText="1"/>
    </xf>
    <xf numFmtId="0" fontId="36" fillId="0" borderId="32" xfId="3" applyNumberFormat="1" applyFont="1" applyFill="1" applyBorder="1" applyAlignment="1" applyProtection="1">
      <alignment horizontal="right" vertical="center" wrapText="1"/>
    </xf>
    <xf numFmtId="4" fontId="23" fillId="0" borderId="33" xfId="0" applyNumberFormat="1" applyFont="1" applyFill="1" applyBorder="1" applyAlignment="1" applyProtection="1">
      <alignment horizontal="right" wrapText="1"/>
    </xf>
    <xf numFmtId="0" fontId="23" fillId="0" borderId="34" xfId="3" applyNumberFormat="1" applyFont="1" applyFill="1" applyBorder="1" applyAlignment="1" applyProtection="1">
      <alignment horizontal="center"/>
    </xf>
    <xf numFmtId="0" fontId="19" fillId="0" borderId="34" xfId="3" applyNumberFormat="1" applyFont="1" applyFill="1" applyBorder="1" applyAlignment="1" applyProtection="1">
      <alignment horizontal="center"/>
    </xf>
    <xf numFmtId="166" fontId="24" fillId="0" borderId="33" xfId="0" applyNumberFormat="1" applyFont="1" applyFill="1" applyBorder="1" applyAlignment="1" applyProtection="1">
      <alignment horizontal="right"/>
    </xf>
    <xf numFmtId="166" fontId="17" fillId="0" borderId="34" xfId="3" applyNumberFormat="1" applyFont="1" applyFill="1" applyBorder="1" applyAlignment="1" applyProtection="1">
      <alignment horizontal="right"/>
    </xf>
    <xf numFmtId="9" fontId="19" fillId="0" borderId="35" xfId="0" applyNumberFormat="1" applyFont="1" applyFill="1" applyBorder="1" applyAlignment="1" applyProtection="1">
      <alignment horizontal="right"/>
    </xf>
    <xf numFmtId="170" fontId="5" fillId="0" borderId="0" xfId="0" applyNumberFormat="1" applyFont="1" applyBorder="1" applyAlignment="1">
      <alignment horizontal="right"/>
    </xf>
    <xf numFmtId="165" fontId="27" fillId="0" borderId="0" xfId="0" applyNumberFormat="1" applyFont="1" applyBorder="1"/>
    <xf numFmtId="0" fontId="27" fillId="0" borderId="0" xfId="0" applyFont="1" applyBorder="1"/>
    <xf numFmtId="170" fontId="39" fillId="2" borderId="0" xfId="0" applyNumberFormat="1" applyFont="1" applyFill="1" applyBorder="1" applyAlignment="1" applyProtection="1">
      <alignment horizontal="left"/>
    </xf>
    <xf numFmtId="170" fontId="19" fillId="2" borderId="0" xfId="0" applyNumberFormat="1" applyFont="1" applyFill="1" applyBorder="1" applyAlignment="1" applyProtection="1">
      <alignment horizontal="right" wrapText="1"/>
    </xf>
    <xf numFmtId="165" fontId="19" fillId="2" borderId="0" xfId="0" applyNumberFormat="1" applyFont="1" applyFill="1" applyBorder="1" applyAlignment="1" applyProtection="1">
      <alignment horizontal="left"/>
    </xf>
    <xf numFmtId="0" fontId="19" fillId="2" borderId="0" xfId="0" applyNumberFormat="1" applyFont="1" applyFill="1" applyBorder="1" applyAlignment="1" applyProtection="1">
      <alignment horizontal="left"/>
    </xf>
    <xf numFmtId="166" fontId="39" fillId="2" borderId="0" xfId="0" applyNumberFormat="1" applyFont="1" applyFill="1" applyBorder="1" applyAlignment="1" applyProtection="1">
      <alignment horizontal="right"/>
    </xf>
    <xf numFmtId="170" fontId="40" fillId="2" borderId="0" xfId="0" applyNumberFormat="1" applyFont="1" applyFill="1" applyBorder="1" applyAlignment="1" applyProtection="1">
      <alignment horizontal="right"/>
    </xf>
    <xf numFmtId="166" fontId="39" fillId="2" borderId="0" xfId="0" applyNumberFormat="1" applyFont="1" applyFill="1" applyBorder="1" applyAlignment="1" applyProtection="1">
      <alignment horizontal="center"/>
    </xf>
    <xf numFmtId="170" fontId="39" fillId="0" borderId="0" xfId="0" applyNumberFormat="1" applyFont="1" applyFill="1" applyBorder="1" applyAlignment="1" applyProtection="1">
      <alignment horizontal="right"/>
    </xf>
    <xf numFmtId="170" fontId="19" fillId="0" borderId="0" xfId="0" applyNumberFormat="1" applyFont="1" applyFill="1" applyBorder="1" applyAlignment="1" applyProtection="1">
      <alignment horizontal="right" wrapText="1"/>
    </xf>
    <xf numFmtId="165" fontId="19" fillId="0" borderId="0" xfId="0" applyNumberFormat="1" applyFont="1" applyFill="1" applyBorder="1" applyAlignment="1" applyProtection="1">
      <alignment horizontal="left"/>
    </xf>
    <xf numFmtId="0" fontId="19" fillId="0" borderId="0" xfId="0" applyNumberFormat="1" applyFont="1" applyFill="1" applyBorder="1" applyAlignment="1" applyProtection="1">
      <alignment horizontal="left"/>
    </xf>
    <xf numFmtId="166" fontId="39" fillId="0" borderId="0" xfId="0" applyNumberFormat="1" applyFont="1" applyFill="1" applyBorder="1" applyAlignment="1" applyProtection="1">
      <alignment horizontal="right"/>
    </xf>
    <xf numFmtId="170" fontId="40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vertical="center"/>
    </xf>
    <xf numFmtId="170" fontId="41" fillId="0" borderId="0" xfId="0" applyNumberFormat="1" applyFont="1" applyFill="1" applyBorder="1" applyAlignment="1" applyProtection="1">
      <alignment horizontal="center" wrapText="1"/>
    </xf>
    <xf numFmtId="170" fontId="39" fillId="0" borderId="0" xfId="0" applyNumberFormat="1" applyFont="1" applyFill="1" applyBorder="1" applyAlignment="1" applyProtection="1">
      <alignment horizontal="center" wrapText="1"/>
    </xf>
    <xf numFmtId="166" fontId="42" fillId="0" borderId="0" xfId="0" applyNumberFormat="1" applyFont="1" applyFill="1" applyBorder="1" applyAlignment="1" applyProtection="1">
      <alignment horizontal="right"/>
    </xf>
    <xf numFmtId="0" fontId="43" fillId="0" borderId="0" xfId="0" applyFont="1" applyAlignment="1">
      <alignment vertical="center"/>
    </xf>
    <xf numFmtId="0" fontId="44" fillId="0" borderId="0" xfId="0" applyNumberFormat="1" applyFont="1" applyFill="1" applyBorder="1" applyAlignment="1" applyProtection="1">
      <alignment horizontal="left"/>
    </xf>
    <xf numFmtId="0" fontId="45" fillId="0" borderId="0" xfId="0" applyNumberFormat="1" applyFont="1" applyFill="1" applyBorder="1" applyAlignment="1" applyProtection="1">
      <alignment horizontal="right" wrapText="1"/>
    </xf>
    <xf numFmtId="165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166" fontId="16" fillId="0" borderId="0" xfId="0" applyNumberFormat="1" applyFont="1" applyFill="1" applyBorder="1" applyAlignment="1" applyProtection="1">
      <alignment horizontal="right"/>
    </xf>
    <xf numFmtId="9" fontId="27" fillId="0" borderId="0" xfId="0" applyNumberFormat="1" applyFont="1" applyFill="1" applyBorder="1" applyAlignment="1" applyProtection="1">
      <alignment horizontal="right"/>
    </xf>
    <xf numFmtId="9" fontId="46" fillId="0" borderId="0" xfId="0" applyNumberFormat="1" applyFont="1" applyFill="1" applyBorder="1" applyAlignment="1" applyProtection="1">
      <alignment horizontal="right"/>
    </xf>
    <xf numFmtId="0" fontId="44" fillId="6" borderId="0" xfId="0" applyNumberFormat="1" applyFont="1" applyFill="1" applyBorder="1" applyAlignment="1" applyProtection="1">
      <alignment horizontal="left"/>
    </xf>
    <xf numFmtId="0" fontId="45" fillId="6" borderId="0" xfId="0" applyNumberFormat="1" applyFont="1" applyFill="1" applyBorder="1" applyAlignment="1" applyProtection="1">
      <alignment horizontal="right" wrapText="1"/>
    </xf>
    <xf numFmtId="165" fontId="27" fillId="6" borderId="0" xfId="0" applyNumberFormat="1" applyFont="1" applyFill="1" applyAlignment="1">
      <alignment vertical="center"/>
    </xf>
    <xf numFmtId="0" fontId="27" fillId="6" borderId="0" xfId="0" applyFont="1" applyFill="1" applyAlignment="1">
      <alignment vertical="center"/>
    </xf>
    <xf numFmtId="166" fontId="16" fillId="6" borderId="0" xfId="0" applyNumberFormat="1" applyFont="1" applyFill="1" applyBorder="1" applyAlignment="1" applyProtection="1">
      <alignment horizontal="right"/>
    </xf>
    <xf numFmtId="9" fontId="27" fillId="6" borderId="0" xfId="0" applyNumberFormat="1" applyFont="1" applyFill="1" applyBorder="1" applyAlignment="1" applyProtection="1">
      <alignment horizontal="right"/>
    </xf>
    <xf numFmtId="9" fontId="46" fillId="6" borderId="0" xfId="0" applyNumberFormat="1" applyFont="1" applyFill="1" applyBorder="1" applyAlignment="1" applyProtection="1">
      <alignment horizontal="right"/>
    </xf>
    <xf numFmtId="0" fontId="44" fillId="7" borderId="0" xfId="0" applyNumberFormat="1" applyFont="1" applyFill="1" applyBorder="1" applyAlignment="1" applyProtection="1">
      <alignment horizontal="left"/>
    </xf>
    <xf numFmtId="0" fontId="45" fillId="7" borderId="0" xfId="0" applyNumberFormat="1" applyFont="1" applyFill="1" applyBorder="1" applyAlignment="1" applyProtection="1">
      <alignment horizontal="right" wrapText="1"/>
    </xf>
    <xf numFmtId="165" fontId="27" fillId="7" borderId="0" xfId="0" applyNumberFormat="1" applyFont="1" applyFill="1" applyAlignment="1">
      <alignment vertical="center"/>
    </xf>
    <xf numFmtId="0" fontId="27" fillId="7" borderId="0" xfId="0" applyFont="1" applyFill="1" applyAlignment="1">
      <alignment vertical="center"/>
    </xf>
    <xf numFmtId="166" fontId="16" fillId="7" borderId="0" xfId="0" applyNumberFormat="1" applyFont="1" applyFill="1" applyBorder="1" applyAlignment="1" applyProtection="1">
      <alignment horizontal="right"/>
    </xf>
    <xf numFmtId="9" fontId="27" fillId="7" borderId="0" xfId="0" applyNumberFormat="1" applyFont="1" applyFill="1" applyBorder="1" applyAlignment="1" applyProtection="1">
      <alignment horizontal="right"/>
    </xf>
    <xf numFmtId="9" fontId="46" fillId="7" borderId="0" xfId="0" applyNumberFormat="1" applyFont="1" applyFill="1" applyBorder="1" applyAlignment="1" applyProtection="1">
      <alignment horizontal="right"/>
    </xf>
    <xf numFmtId="0" fontId="44" fillId="4" borderId="0" xfId="0" applyNumberFormat="1" applyFont="1" applyFill="1" applyBorder="1" applyAlignment="1" applyProtection="1">
      <alignment horizontal="left"/>
    </xf>
    <xf numFmtId="0" fontId="45" fillId="4" borderId="0" xfId="0" applyNumberFormat="1" applyFont="1" applyFill="1" applyBorder="1" applyAlignment="1" applyProtection="1">
      <alignment horizontal="right" wrapText="1"/>
    </xf>
    <xf numFmtId="165" fontId="16" fillId="4" borderId="0" xfId="0" applyNumberFormat="1" applyFont="1" applyFill="1" applyBorder="1" applyAlignment="1" applyProtection="1">
      <alignment horizontal="left"/>
    </xf>
    <xf numFmtId="0" fontId="16" fillId="4" borderId="0" xfId="0" applyNumberFormat="1" applyFont="1" applyFill="1" applyBorder="1" applyAlignment="1" applyProtection="1">
      <alignment horizontal="left"/>
    </xf>
    <xf numFmtId="166" fontId="16" fillId="4" borderId="0" xfId="0" applyNumberFormat="1" applyFont="1" applyFill="1" applyBorder="1" applyAlignment="1" applyProtection="1">
      <alignment horizontal="right"/>
    </xf>
    <xf numFmtId="9" fontId="27" fillId="4" borderId="0" xfId="0" applyNumberFormat="1" applyFont="1" applyFill="1" applyBorder="1" applyAlignment="1" applyProtection="1">
      <alignment horizontal="right"/>
    </xf>
    <xf numFmtId="9" fontId="46" fillId="4" borderId="0" xfId="0" applyNumberFormat="1" applyFont="1" applyFill="1" applyBorder="1" applyAlignment="1" applyProtection="1">
      <alignment horizontal="right"/>
    </xf>
    <xf numFmtId="0" fontId="17" fillId="2" borderId="36" xfId="0" applyNumberFormat="1" applyFont="1" applyFill="1" applyBorder="1" applyAlignment="1" applyProtection="1">
      <alignment horizontal="left"/>
    </xf>
    <xf numFmtId="0" fontId="15" fillId="2" borderId="36" xfId="0" applyNumberFormat="1" applyFont="1" applyFill="1" applyBorder="1" applyAlignment="1" applyProtection="1">
      <alignment horizontal="right" wrapText="1"/>
    </xf>
    <xf numFmtId="165" fontId="5" fillId="2" borderId="36" xfId="0" applyNumberFormat="1" applyFont="1" applyFill="1" applyBorder="1" applyAlignment="1" applyProtection="1">
      <alignment wrapText="1"/>
    </xf>
    <xf numFmtId="0" fontId="5" fillId="2" borderId="36" xfId="0" applyNumberFormat="1" applyFont="1" applyFill="1" applyBorder="1" applyAlignment="1" applyProtection="1">
      <alignment wrapText="1"/>
    </xf>
    <xf numFmtId="166" fontId="13" fillId="2" borderId="36" xfId="0" applyNumberFormat="1" applyFont="1" applyFill="1" applyBorder="1" applyAlignment="1" applyProtection="1">
      <alignment horizontal="right"/>
    </xf>
    <xf numFmtId="166" fontId="17" fillId="2" borderId="36" xfId="0" applyNumberFormat="1" applyFont="1" applyFill="1" applyBorder="1" applyAlignment="1" applyProtection="1">
      <alignment horizontal="right"/>
    </xf>
    <xf numFmtId="0" fontId="16" fillId="2" borderId="0" xfId="0" applyNumberFormat="1" applyFont="1" applyFill="1" applyBorder="1" applyAlignment="1" applyProtection="1">
      <alignment horizontal="left"/>
    </xf>
    <xf numFmtId="0" fontId="15" fillId="2" borderId="0" xfId="0" applyNumberFormat="1" applyFont="1" applyFill="1" applyBorder="1" applyAlignment="1" applyProtection="1">
      <alignment horizontal="right" wrapText="1"/>
    </xf>
    <xf numFmtId="165" fontId="5" fillId="2" borderId="0" xfId="0" applyNumberFormat="1" applyFont="1" applyFill="1" applyBorder="1" applyAlignment="1" applyProtection="1">
      <alignment wrapText="1"/>
    </xf>
    <xf numFmtId="0" fontId="5" fillId="2" borderId="0" xfId="0" applyNumberFormat="1" applyFont="1" applyFill="1" applyBorder="1" applyAlignment="1" applyProtection="1">
      <alignment wrapText="1"/>
    </xf>
    <xf numFmtId="166" fontId="13" fillId="2" borderId="0" xfId="0" applyNumberFormat="1" applyFont="1" applyFill="1" applyBorder="1" applyAlignment="1" applyProtection="1">
      <alignment horizontal="right"/>
    </xf>
    <xf numFmtId="166" fontId="16" fillId="2" borderId="0" xfId="0" applyNumberFormat="1" applyFont="1" applyFill="1" applyBorder="1" applyAlignment="1" applyProtection="1">
      <alignment horizontal="right"/>
    </xf>
    <xf numFmtId="0" fontId="17" fillId="2" borderId="0" xfId="0" applyNumberFormat="1" applyFont="1" applyFill="1" applyBorder="1" applyAlignment="1" applyProtection="1">
      <alignment horizontal="left"/>
    </xf>
    <xf numFmtId="166" fontId="17" fillId="2" borderId="0" xfId="0" applyNumberFormat="1" applyFont="1" applyFill="1" applyBorder="1" applyAlignment="1" applyProtection="1">
      <alignment horizontal="right"/>
    </xf>
    <xf numFmtId="170" fontId="27" fillId="0" borderId="30" xfId="4" applyNumberFormat="1" applyFont="1" applyBorder="1" applyAlignment="1">
      <alignment horizontal="left" wrapText="1"/>
    </xf>
    <xf numFmtId="167" fontId="5" fillId="0" borderId="14" xfId="1" applyNumberFormat="1" applyFont="1" applyBorder="1" applyAlignment="1">
      <alignment horizontal="right" wrapText="1"/>
    </xf>
    <xf numFmtId="9" fontId="27" fillId="0" borderId="14" xfId="2" applyFont="1" applyBorder="1" applyAlignment="1">
      <alignment horizontal="center" wrapText="1"/>
    </xf>
    <xf numFmtId="44" fontId="5" fillId="0" borderId="18" xfId="1" applyFont="1" applyBorder="1" applyAlignment="1">
      <alignment horizontal="left" wrapText="1"/>
    </xf>
    <xf numFmtId="0" fontId="42" fillId="0" borderId="0" xfId="0" applyNumberFormat="1" applyFont="1" applyFill="1" applyBorder="1" applyAlignment="1" applyProtection="1">
      <alignment horizontal="left"/>
    </xf>
    <xf numFmtId="0" fontId="49" fillId="0" borderId="0" xfId="0" applyNumberFormat="1" applyFont="1" applyFill="1" applyBorder="1" applyAlignment="1" applyProtection="1">
      <alignment horizontal="right"/>
    </xf>
    <xf numFmtId="0" fontId="50" fillId="0" borderId="0" xfId="0" applyNumberFormat="1" applyFont="1" applyFill="1" applyBorder="1" applyAlignment="1" applyProtection="1">
      <alignment horizontal="left"/>
    </xf>
    <xf numFmtId="49" fontId="51" fillId="0" borderId="0" xfId="0" applyNumberFormat="1" applyFont="1"/>
    <xf numFmtId="0" fontId="52" fillId="0" borderId="0" xfId="5" applyNumberFormat="1" applyFill="1" applyBorder="1" applyAlignment="1" applyProtection="1">
      <alignment horizontal="left"/>
    </xf>
    <xf numFmtId="170" fontId="33" fillId="0" borderId="0" xfId="0" applyNumberFormat="1" applyFont="1" applyBorder="1" applyAlignment="1">
      <alignment wrapText="1"/>
    </xf>
    <xf numFmtId="0" fontId="53" fillId="0" borderId="0" xfId="0" applyNumberFormat="1" applyFont="1" applyFill="1" applyBorder="1" applyAlignment="1" applyProtection="1">
      <alignment horizontal="right"/>
    </xf>
    <xf numFmtId="14" fontId="50" fillId="0" borderId="0" xfId="0" applyNumberFormat="1" applyFont="1" applyFill="1" applyBorder="1" applyAlignment="1" applyProtection="1">
      <alignment horizontal="left"/>
    </xf>
    <xf numFmtId="164" fontId="50" fillId="0" borderId="0" xfId="0" applyNumberFormat="1" applyFont="1" applyFill="1" applyBorder="1" applyAlignment="1" applyProtection="1">
      <alignment horizontal="left"/>
    </xf>
    <xf numFmtId="0" fontId="54" fillId="0" borderId="0" xfId="0" applyNumberFormat="1" applyFont="1" applyFill="1" applyBorder="1" applyAlignment="1" applyProtection="1">
      <alignment horizontal="left"/>
    </xf>
    <xf numFmtId="0" fontId="17" fillId="0" borderId="0" xfId="0" applyNumberFormat="1" applyFont="1" applyFill="1" applyBorder="1" applyAlignment="1" applyProtection="1">
      <alignment horizontal="left"/>
    </xf>
    <xf numFmtId="0" fontId="16" fillId="0" borderId="0" xfId="6" applyFont="1" applyFill="1" applyBorder="1"/>
    <xf numFmtId="0" fontId="16" fillId="0" borderId="0" xfId="6" applyFont="1"/>
    <xf numFmtId="0" fontId="5" fillId="0" borderId="0" xfId="0" applyNumberFormat="1" applyFont="1" applyFill="1" applyBorder="1" applyAlignment="1" applyProtection="1">
      <alignment horizontal="left" wrapText="1"/>
    </xf>
    <xf numFmtId="0" fontId="56" fillId="0" borderId="0" xfId="0" applyNumberFormat="1" applyFont="1" applyFill="1" applyBorder="1" applyAlignment="1" applyProtection="1">
      <alignment horizontal="left" wrapText="1"/>
    </xf>
    <xf numFmtId="0" fontId="57" fillId="0" borderId="0" xfId="0" applyNumberFormat="1" applyFont="1" applyFill="1" applyBorder="1" applyAlignment="1" applyProtection="1">
      <alignment horizontal="left"/>
    </xf>
    <xf numFmtId="0" fontId="58" fillId="0" borderId="0" xfId="0" applyNumberFormat="1" applyFont="1" applyFill="1" applyBorder="1" applyAlignment="1" applyProtection="1">
      <alignment horizontal="left"/>
    </xf>
    <xf numFmtId="0" fontId="13" fillId="3" borderId="38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vertical="top" wrapText="1"/>
    </xf>
    <xf numFmtId="0" fontId="26" fillId="0" borderId="23" xfId="0" applyNumberFormat="1" applyFont="1" applyFill="1" applyBorder="1" applyAlignment="1" applyProtection="1">
      <alignment horizontal="left" vertical="center" wrapText="1"/>
    </xf>
    <xf numFmtId="0" fontId="26" fillId="4" borderId="23" xfId="0" applyNumberFormat="1" applyFont="1" applyFill="1" applyBorder="1" applyAlignment="1" applyProtection="1">
      <alignment horizontal="left" vertical="center" wrapText="1"/>
    </xf>
    <xf numFmtId="0" fontId="26" fillId="4" borderId="40" xfId="0" applyNumberFormat="1" applyFont="1" applyFill="1" applyBorder="1" applyAlignment="1" applyProtection="1">
      <alignment horizontal="left" vertical="center" wrapText="1"/>
    </xf>
    <xf numFmtId="44" fontId="5" fillId="0" borderId="37" xfId="1" applyFont="1" applyBorder="1" applyAlignment="1">
      <alignment horizontal="center" wrapText="1"/>
    </xf>
    <xf numFmtId="44" fontId="5" fillId="0" borderId="15" xfId="1" applyFont="1" applyBorder="1" applyAlignment="1">
      <alignment horizontal="center" wrapText="1"/>
    </xf>
    <xf numFmtId="170" fontId="27" fillId="0" borderId="37" xfId="4" applyNumberFormat="1" applyFont="1" applyBorder="1" applyAlignment="1">
      <alignment horizontal="center" wrapText="1"/>
    </xf>
    <xf numFmtId="170" fontId="27" fillId="0" borderId="15" xfId="4" applyNumberFormat="1" applyFont="1" applyBorder="1" applyAlignment="1">
      <alignment horizontal="center" wrapText="1"/>
    </xf>
    <xf numFmtId="170" fontId="27" fillId="9" borderId="0" xfId="4" applyNumberFormat="1" applyFont="1" applyFill="1" applyBorder="1" applyAlignment="1">
      <alignment horizontal="left" wrapText="1"/>
    </xf>
    <xf numFmtId="164" fontId="3" fillId="0" borderId="0" xfId="3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14" fillId="0" borderId="2" xfId="3" applyFont="1" applyBorder="1" applyAlignment="1">
      <alignment horizontal="left"/>
    </xf>
    <xf numFmtId="170" fontId="47" fillId="0" borderId="0" xfId="0" applyNumberFormat="1" applyFont="1" applyBorder="1" applyAlignment="1">
      <alignment horizontal="left" wrapText="1"/>
    </xf>
  </cellXfs>
  <cellStyles count="7">
    <cellStyle name="Hypertextový odkaz" xfId="5" builtinId="8"/>
    <cellStyle name="měny" xfId="1" builtinId="4"/>
    <cellStyle name="Normal 2" xfId="3"/>
    <cellStyle name="Normal 2 2" xfId="4"/>
    <cellStyle name="normálne_Kopretina, zalozenie" xfId="6"/>
    <cellStyle name="normální" xfId="0" builtinId="0"/>
    <cellStyle name="procent" xfId="2" builtinId="5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719565</xdr:colOff>
      <xdr:row>12</xdr:row>
      <xdr:rowOff>0</xdr:rowOff>
    </xdr:from>
    <xdr:to>
      <xdr:col>6</xdr:col>
      <xdr:colOff>147577</xdr:colOff>
      <xdr:row>12</xdr:row>
      <xdr:rowOff>0</xdr:rowOff>
    </xdr:to>
    <xdr:sp macro="" textlink="">
      <xdr:nvSpPr>
        <xdr:cNvPr id="2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567502" y="1844703"/>
          <a:ext cx="6922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719565</xdr:colOff>
      <xdr:row>13</xdr:row>
      <xdr:rowOff>0</xdr:rowOff>
    </xdr:from>
    <xdr:to>
      <xdr:col>6</xdr:col>
      <xdr:colOff>147577</xdr:colOff>
      <xdr:row>13</xdr:row>
      <xdr:rowOff>0</xdr:rowOff>
    </xdr:to>
    <xdr:sp macro="" textlink="">
      <xdr:nvSpPr>
        <xdr:cNvPr id="3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567502" y="2011680"/>
          <a:ext cx="6922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719565</xdr:colOff>
      <xdr:row>12</xdr:row>
      <xdr:rowOff>0</xdr:rowOff>
    </xdr:from>
    <xdr:to>
      <xdr:col>6</xdr:col>
      <xdr:colOff>147577</xdr:colOff>
      <xdr:row>12</xdr:row>
      <xdr:rowOff>0</xdr:rowOff>
    </xdr:to>
    <xdr:sp macro="" textlink="">
      <xdr:nvSpPr>
        <xdr:cNvPr id="4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567502" y="1844703"/>
          <a:ext cx="6922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719565</xdr:colOff>
      <xdr:row>13</xdr:row>
      <xdr:rowOff>0</xdr:rowOff>
    </xdr:from>
    <xdr:to>
      <xdr:col>6</xdr:col>
      <xdr:colOff>147577</xdr:colOff>
      <xdr:row>13</xdr:row>
      <xdr:rowOff>0</xdr:rowOff>
    </xdr:to>
    <xdr:sp macro="" textlink="">
      <xdr:nvSpPr>
        <xdr:cNvPr id="5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567502" y="2011680"/>
          <a:ext cx="69227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vrhy@klacansky.sk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1"/>
  <sheetViews>
    <sheetView showZeros="0" tabSelected="1" view="pageBreakPreview" zoomScale="85" zoomScaleNormal="70" zoomScaleSheetLayoutView="85" zoomScalePageLayoutView="70" workbookViewId="0">
      <selection activeCell="F242" sqref="F242"/>
    </sheetView>
  </sheetViews>
  <sheetFormatPr defaultColWidth="9.28515625" defaultRowHeight="12.75"/>
  <cols>
    <col min="1" max="1" width="67.28515625" style="5" customWidth="1"/>
    <col min="2" max="2" width="19.28515625" style="12" customWidth="1"/>
    <col min="3" max="3" width="12" style="15" customWidth="1"/>
    <col min="4" max="4" width="6.7109375" style="5" customWidth="1"/>
    <col min="5" max="5" width="4.28515625" style="5" customWidth="1"/>
    <col min="6" max="6" width="17.7109375" style="5" customWidth="1"/>
    <col min="7" max="7" width="18" style="5" customWidth="1"/>
    <col min="8" max="8" width="11.28515625" style="5" customWidth="1"/>
    <col min="9" max="16384" width="9.28515625" style="5"/>
  </cols>
  <sheetData>
    <row r="1" spans="1:8" ht="27">
      <c r="A1" s="1" t="s">
        <v>227</v>
      </c>
      <c r="B1" s="297"/>
      <c r="C1" s="297"/>
      <c r="D1" s="2"/>
      <c r="E1" s="3"/>
      <c r="F1" s="4"/>
      <c r="G1" s="298"/>
      <c r="H1" s="298"/>
    </row>
    <row r="2" spans="1:8" ht="27">
      <c r="A2" s="1" t="s">
        <v>0</v>
      </c>
      <c r="B2" s="6"/>
      <c r="C2" s="7"/>
      <c r="D2" s="2"/>
      <c r="E2" s="3"/>
      <c r="F2" s="3"/>
      <c r="G2" s="3"/>
      <c r="H2" s="4"/>
    </row>
    <row r="3" spans="1:8" ht="36.950000000000003" customHeight="1" thickBot="1">
      <c r="A3" s="299" t="s">
        <v>1</v>
      </c>
      <c r="B3" s="300"/>
      <c r="C3" s="300"/>
      <c r="D3" s="8"/>
      <c r="E3" s="9"/>
      <c r="F3" s="9"/>
      <c r="G3" s="9"/>
      <c r="H3" s="10"/>
    </row>
    <row r="4" spans="1:8" ht="18.2" hidden="1" customHeight="1">
      <c r="A4" s="11"/>
      <c r="C4" s="13"/>
      <c r="H4" s="4"/>
    </row>
    <row r="5" spans="1:8" ht="13.15" hidden="1" customHeight="1">
      <c r="A5" s="14" t="s">
        <v>2</v>
      </c>
    </row>
    <row r="6" spans="1:8" ht="13.15" hidden="1" customHeight="1">
      <c r="A6" s="16"/>
    </row>
    <row r="7" spans="1:8" ht="13.15" hidden="1" customHeight="1">
      <c r="A7" s="5" t="s">
        <v>3</v>
      </c>
    </row>
    <row r="8" spans="1:8" ht="13.5" hidden="1" thickTop="1"/>
    <row r="9" spans="1:8" ht="13.5" thickTop="1"/>
    <row r="10" spans="1:8">
      <c r="A10" s="17" t="s">
        <v>4</v>
      </c>
      <c r="B10" s="18">
        <f>B11+B17+B16+B18</f>
        <v>1163</v>
      </c>
      <c r="C10" s="19" t="s">
        <v>5</v>
      </c>
      <c r="D10" s="20"/>
      <c r="E10" s="301" t="s">
        <v>6</v>
      </c>
      <c r="F10" s="301"/>
      <c r="G10" s="21">
        <f>SUM(G11:G17)</f>
        <v>192</v>
      </c>
      <c r="H10" s="22" t="s">
        <v>7</v>
      </c>
    </row>
    <row r="11" spans="1:8">
      <c r="A11" s="23" t="s">
        <v>8</v>
      </c>
      <c r="B11" s="24">
        <f>SUM(B12:B15)</f>
        <v>88</v>
      </c>
      <c r="C11" s="25" t="s">
        <v>5</v>
      </c>
      <c r="D11" s="20"/>
      <c r="E11" s="26" t="s">
        <v>9</v>
      </c>
      <c r="F11" s="27"/>
      <c r="G11" s="28">
        <v>7</v>
      </c>
      <c r="H11" s="26" t="s">
        <v>7</v>
      </c>
    </row>
    <row r="12" spans="1:8">
      <c r="A12" s="23" t="s">
        <v>10</v>
      </c>
      <c r="B12" s="24">
        <v>88</v>
      </c>
      <c r="C12" s="25" t="s">
        <v>5</v>
      </c>
      <c r="D12" s="20"/>
      <c r="E12" s="26" t="s">
        <v>11</v>
      </c>
      <c r="F12" s="27"/>
      <c r="G12" s="28"/>
      <c r="H12" s="26" t="s">
        <v>7</v>
      </c>
    </row>
    <row r="13" spans="1:8">
      <c r="A13" s="23" t="s">
        <v>12</v>
      </c>
      <c r="B13" s="24"/>
      <c r="C13" s="25" t="s">
        <v>5</v>
      </c>
      <c r="D13" s="20"/>
      <c r="E13" s="26" t="s">
        <v>13</v>
      </c>
      <c r="F13" s="27"/>
      <c r="G13" s="28">
        <v>125</v>
      </c>
      <c r="H13" s="26" t="s">
        <v>7</v>
      </c>
    </row>
    <row r="14" spans="1:8">
      <c r="A14" s="29" t="s">
        <v>14</v>
      </c>
      <c r="B14" s="30"/>
      <c r="C14" s="31" t="s">
        <v>5</v>
      </c>
      <c r="D14" s="20"/>
      <c r="E14" s="26" t="s">
        <v>15</v>
      </c>
      <c r="F14" s="27"/>
      <c r="G14" s="28"/>
      <c r="H14" s="26" t="s">
        <v>7</v>
      </c>
    </row>
    <row r="15" spans="1:8">
      <c r="A15" s="29" t="s">
        <v>16</v>
      </c>
      <c r="B15" s="30"/>
      <c r="C15" s="31" t="s">
        <v>5</v>
      </c>
      <c r="D15" s="20"/>
      <c r="E15" s="26" t="s">
        <v>17</v>
      </c>
      <c r="F15" s="27"/>
      <c r="G15" s="28">
        <v>60</v>
      </c>
      <c r="H15" s="26" t="s">
        <v>7</v>
      </c>
    </row>
    <row r="16" spans="1:8">
      <c r="A16" s="29" t="s">
        <v>18</v>
      </c>
      <c r="B16" s="32">
        <v>1075</v>
      </c>
      <c r="C16" s="31" t="s">
        <v>5</v>
      </c>
      <c r="D16" s="20"/>
      <c r="E16" s="26" t="s">
        <v>19</v>
      </c>
      <c r="F16" s="27"/>
      <c r="G16" s="28"/>
      <c r="H16" s="26" t="s">
        <v>7</v>
      </c>
    </row>
    <row r="17" spans="1:8">
      <c r="A17" s="29" t="s">
        <v>20</v>
      </c>
      <c r="B17" s="32"/>
      <c r="C17" s="31" t="s">
        <v>5</v>
      </c>
      <c r="D17" s="20"/>
      <c r="E17" s="26" t="s">
        <v>21</v>
      </c>
      <c r="F17" s="27"/>
      <c r="G17" s="28"/>
      <c r="H17" s="26" t="s">
        <v>7</v>
      </c>
    </row>
    <row r="18" spans="1:8" ht="15.75">
      <c r="A18" s="29" t="s">
        <v>22</v>
      </c>
      <c r="B18" s="32"/>
      <c r="C18" s="31" t="s">
        <v>5</v>
      </c>
      <c r="D18" s="33"/>
      <c r="E18" s="26" t="s">
        <v>23</v>
      </c>
      <c r="F18" s="27"/>
      <c r="G18" s="34"/>
      <c r="H18" s="26" t="s">
        <v>7</v>
      </c>
    </row>
    <row r="19" spans="1:8" ht="16.5" thickBot="1">
      <c r="A19" s="33"/>
      <c r="B19" s="35"/>
      <c r="C19" s="36"/>
      <c r="D19" s="33"/>
      <c r="E19" s="37"/>
      <c r="F19" s="38"/>
      <c r="G19" s="39"/>
      <c r="H19" s="37"/>
    </row>
    <row r="20" spans="1:8" ht="16.5" thickBot="1">
      <c r="A20" s="40" t="s">
        <v>24</v>
      </c>
      <c r="B20" s="41" t="s">
        <v>25</v>
      </c>
      <c r="C20" s="42" t="s">
        <v>26</v>
      </c>
      <c r="D20" s="43" t="s">
        <v>27</v>
      </c>
      <c r="E20" s="43"/>
      <c r="F20" s="44" t="s">
        <v>28</v>
      </c>
      <c r="G20" s="43" t="s">
        <v>29</v>
      </c>
      <c r="H20" s="45" t="s">
        <v>30</v>
      </c>
    </row>
    <row r="21" spans="1:8" ht="16.5" thickBot="1">
      <c r="A21" s="40"/>
      <c r="B21" s="287"/>
      <c r="C21" s="46"/>
      <c r="D21" s="47"/>
      <c r="E21" s="47"/>
      <c r="F21" s="48"/>
      <c r="G21" s="47"/>
      <c r="H21" s="49"/>
    </row>
    <row r="22" spans="1:8" ht="16.5" thickBot="1">
      <c r="A22" s="50" t="s">
        <v>31</v>
      </c>
      <c r="B22" s="51"/>
      <c r="C22" s="52">
        <v>1</v>
      </c>
      <c r="D22" s="53"/>
      <c r="E22" s="54"/>
      <c r="F22" s="54"/>
      <c r="G22" s="55">
        <f>SUM(G23:G35)</f>
        <v>0</v>
      </c>
      <c r="H22" s="56" t="e">
        <f t="shared" ref="H22:H85" si="0">G22/G$222</f>
        <v>#DIV/0!</v>
      </c>
    </row>
    <row r="23" spans="1:8" ht="36">
      <c r="A23" s="288" t="s">
        <v>32</v>
      </c>
      <c r="B23" s="57"/>
      <c r="C23" s="58">
        <v>21</v>
      </c>
      <c r="D23" s="59" t="s">
        <v>7</v>
      </c>
      <c r="E23" s="60" t="s">
        <v>33</v>
      </c>
      <c r="F23" s="61"/>
      <c r="G23" s="62">
        <f t="shared" ref="G23:G35" si="1">C23*F23</f>
        <v>0</v>
      </c>
      <c r="H23" s="63" t="e">
        <f t="shared" si="0"/>
        <v>#DIV/0!</v>
      </c>
    </row>
    <row r="24" spans="1:8" ht="36">
      <c r="A24" s="288" t="s">
        <v>34</v>
      </c>
      <c r="B24" s="57"/>
      <c r="C24" s="58">
        <v>10</v>
      </c>
      <c r="D24" s="59" t="s">
        <v>7</v>
      </c>
      <c r="E24" s="60" t="s">
        <v>33</v>
      </c>
      <c r="F24" s="61"/>
      <c r="G24" s="62">
        <f t="shared" si="1"/>
        <v>0</v>
      </c>
      <c r="H24" s="63" t="e">
        <f t="shared" si="0"/>
        <v>#DIV/0!</v>
      </c>
    </row>
    <row r="25" spans="1:8" ht="36">
      <c r="A25" s="288" t="s">
        <v>35</v>
      </c>
      <c r="B25" s="57"/>
      <c r="C25" s="58">
        <v>3</v>
      </c>
      <c r="D25" s="59" t="s">
        <v>7</v>
      </c>
      <c r="E25" s="60" t="s">
        <v>33</v>
      </c>
      <c r="F25" s="61"/>
      <c r="G25" s="62">
        <f t="shared" si="1"/>
        <v>0</v>
      </c>
      <c r="H25" s="63" t="e">
        <f t="shared" si="0"/>
        <v>#DIV/0!</v>
      </c>
    </row>
    <row r="26" spans="1:8" ht="48">
      <c r="A26" s="288" t="s">
        <v>36</v>
      </c>
      <c r="B26" s="57"/>
      <c r="C26" s="58">
        <v>21</v>
      </c>
      <c r="D26" s="59" t="s">
        <v>7</v>
      </c>
      <c r="E26" s="60" t="s">
        <v>33</v>
      </c>
      <c r="F26" s="61"/>
      <c r="G26" s="62">
        <f>C26*F26</f>
        <v>0</v>
      </c>
      <c r="H26" s="63" t="e">
        <f t="shared" si="0"/>
        <v>#DIV/0!</v>
      </c>
    </row>
    <row r="27" spans="1:8" ht="48">
      <c r="A27" s="288" t="s">
        <v>37</v>
      </c>
      <c r="B27" s="57"/>
      <c r="C27" s="58">
        <v>10</v>
      </c>
      <c r="D27" s="59" t="s">
        <v>7</v>
      </c>
      <c r="E27" s="60" t="s">
        <v>33</v>
      </c>
      <c r="F27" s="61"/>
      <c r="G27" s="62">
        <f>C27*F27</f>
        <v>0</v>
      </c>
      <c r="H27" s="63" t="e">
        <f t="shared" si="0"/>
        <v>#DIV/0!</v>
      </c>
    </row>
    <row r="28" spans="1:8" ht="48">
      <c r="A28" s="288" t="s">
        <v>38</v>
      </c>
      <c r="B28" s="57"/>
      <c r="C28" s="58">
        <v>3</v>
      </c>
      <c r="D28" s="59" t="s">
        <v>7</v>
      </c>
      <c r="E28" s="60" t="s">
        <v>33</v>
      </c>
      <c r="F28" s="61"/>
      <c r="G28" s="62">
        <f>C28*F28</f>
        <v>0</v>
      </c>
      <c r="H28" s="63" t="e">
        <f t="shared" si="0"/>
        <v>#DIV/0!</v>
      </c>
    </row>
    <row r="29" spans="1:8" ht="36">
      <c r="A29" s="288" t="s">
        <v>39</v>
      </c>
      <c r="B29" s="57"/>
      <c r="C29" s="58">
        <v>17</v>
      </c>
      <c r="D29" s="59" t="s">
        <v>7</v>
      </c>
      <c r="E29" s="60" t="s">
        <v>33</v>
      </c>
      <c r="F29" s="61"/>
      <c r="G29" s="62">
        <f t="shared" ref="G29:G31" si="2">C29*F29</f>
        <v>0</v>
      </c>
      <c r="H29" s="63" t="e">
        <f t="shared" si="0"/>
        <v>#DIV/0!</v>
      </c>
    </row>
    <row r="30" spans="1:8" ht="36">
      <c r="A30" s="288" t="s">
        <v>40</v>
      </c>
      <c r="B30" s="57"/>
      <c r="C30" s="58">
        <v>6</v>
      </c>
      <c r="D30" s="59" t="s">
        <v>7</v>
      </c>
      <c r="E30" s="60" t="s">
        <v>33</v>
      </c>
      <c r="F30" s="61"/>
      <c r="G30" s="62">
        <f t="shared" si="2"/>
        <v>0</v>
      </c>
      <c r="H30" s="63" t="e">
        <f t="shared" si="0"/>
        <v>#DIV/0!</v>
      </c>
    </row>
    <row r="31" spans="1:8" ht="36">
      <c r="A31" s="288" t="s">
        <v>41</v>
      </c>
      <c r="B31" s="57"/>
      <c r="C31" s="58">
        <v>2</v>
      </c>
      <c r="D31" s="59" t="s">
        <v>7</v>
      </c>
      <c r="E31" s="60" t="s">
        <v>33</v>
      </c>
      <c r="F31" s="61"/>
      <c r="G31" s="62">
        <f t="shared" si="2"/>
        <v>0</v>
      </c>
      <c r="H31" s="63" t="e">
        <f t="shared" si="0"/>
        <v>#DIV/0!</v>
      </c>
    </row>
    <row r="32" spans="1:8" ht="15.75">
      <c r="A32" s="289" t="s">
        <v>42</v>
      </c>
      <c r="B32" s="64"/>
      <c r="C32" s="58">
        <v>1</v>
      </c>
      <c r="D32" s="59" t="s">
        <v>43</v>
      </c>
      <c r="E32" s="60" t="s">
        <v>33</v>
      </c>
      <c r="F32" s="61"/>
      <c r="G32" s="62">
        <f t="shared" si="1"/>
        <v>0</v>
      </c>
      <c r="H32" s="63" t="e">
        <f t="shared" si="0"/>
        <v>#DIV/0!</v>
      </c>
    </row>
    <row r="33" spans="1:8" ht="15.75">
      <c r="A33" s="289" t="s">
        <v>44</v>
      </c>
      <c r="B33" s="65"/>
      <c r="C33" s="58">
        <v>1</v>
      </c>
      <c r="D33" s="59" t="s">
        <v>43</v>
      </c>
      <c r="E33" s="60" t="s">
        <v>33</v>
      </c>
      <c r="F33" s="61"/>
      <c r="G33" s="62">
        <f t="shared" si="1"/>
        <v>0</v>
      </c>
      <c r="H33" s="63" t="e">
        <f t="shared" si="0"/>
        <v>#DIV/0!</v>
      </c>
    </row>
    <row r="34" spans="1:8" ht="15.75">
      <c r="A34" s="290" t="s">
        <v>45</v>
      </c>
      <c r="B34" s="66"/>
      <c r="C34" s="67">
        <v>3</v>
      </c>
      <c r="D34" s="68" t="s">
        <v>43</v>
      </c>
      <c r="E34" s="69" t="s">
        <v>33</v>
      </c>
      <c r="F34" s="70"/>
      <c r="G34" s="71">
        <f t="shared" si="1"/>
        <v>0</v>
      </c>
      <c r="H34" s="72" t="e">
        <f t="shared" si="0"/>
        <v>#DIV/0!</v>
      </c>
    </row>
    <row r="35" spans="1:8" ht="29.25" thickBot="1">
      <c r="A35" s="291" t="s">
        <v>46</v>
      </c>
      <c r="B35" s="66"/>
      <c r="C35" s="67">
        <v>3</v>
      </c>
      <c r="D35" s="68" t="s">
        <v>47</v>
      </c>
      <c r="E35" s="69" t="s">
        <v>33</v>
      </c>
      <c r="F35" s="73"/>
      <c r="G35" s="74">
        <f t="shared" si="1"/>
        <v>0</v>
      </c>
      <c r="H35" s="72" t="e">
        <f t="shared" si="0"/>
        <v>#DIV/0!</v>
      </c>
    </row>
    <row r="36" spans="1:8" ht="16.5" thickBot="1">
      <c r="A36" s="286" t="s">
        <v>48</v>
      </c>
      <c r="B36" s="51"/>
      <c r="C36" s="52">
        <v>1</v>
      </c>
      <c r="D36" s="75"/>
      <c r="E36" s="54"/>
      <c r="F36" s="54"/>
      <c r="G36" s="55">
        <f>SUM(G37:G40)</f>
        <v>0</v>
      </c>
      <c r="H36" s="76" t="e">
        <f t="shared" si="0"/>
        <v>#DIV/0!</v>
      </c>
    </row>
    <row r="37" spans="1:8" ht="15.75">
      <c r="A37" s="77" t="s">
        <v>49</v>
      </c>
      <c r="B37" s="78" t="s">
        <v>50</v>
      </c>
      <c r="C37" s="79"/>
      <c r="D37" s="80" t="s">
        <v>51</v>
      </c>
      <c r="E37" s="81" t="s">
        <v>33</v>
      </c>
      <c r="F37" s="82"/>
      <c r="G37" s="83">
        <f>C37*F37</f>
        <v>0</v>
      </c>
      <c r="H37" s="84" t="e">
        <f t="shared" si="0"/>
        <v>#DIV/0!</v>
      </c>
    </row>
    <row r="38" spans="1:8" ht="15.75">
      <c r="A38" s="85" t="s">
        <v>52</v>
      </c>
      <c r="B38" s="86" t="s">
        <v>50</v>
      </c>
      <c r="C38" s="58"/>
      <c r="D38" s="87" t="s">
        <v>51</v>
      </c>
      <c r="E38" s="88" t="s">
        <v>33</v>
      </c>
      <c r="F38" s="61"/>
      <c r="G38" s="89">
        <f>C38*F38</f>
        <v>0</v>
      </c>
      <c r="H38" s="63" t="e">
        <f t="shared" si="0"/>
        <v>#DIV/0!</v>
      </c>
    </row>
    <row r="39" spans="1:8" ht="15.75">
      <c r="A39" s="90" t="s">
        <v>53</v>
      </c>
      <c r="B39" s="91" t="s">
        <v>50</v>
      </c>
      <c r="C39" s="92"/>
      <c r="D39" s="93" t="s">
        <v>51</v>
      </c>
      <c r="E39" s="94" t="s">
        <v>33</v>
      </c>
      <c r="F39" s="70"/>
      <c r="G39" s="71">
        <f>C39*F39</f>
        <v>0</v>
      </c>
      <c r="H39" s="72" t="e">
        <f t="shared" si="0"/>
        <v>#DIV/0!</v>
      </c>
    </row>
    <row r="40" spans="1:8" ht="32.25" thickBot="1">
      <c r="A40" s="85" t="s">
        <v>54</v>
      </c>
      <c r="B40" s="86" t="s">
        <v>50</v>
      </c>
      <c r="C40" s="58"/>
      <c r="D40" s="87" t="s">
        <v>51</v>
      </c>
      <c r="E40" s="88" t="s">
        <v>33</v>
      </c>
      <c r="F40" s="61"/>
      <c r="G40" s="89">
        <f>C40*F40</f>
        <v>0</v>
      </c>
      <c r="H40" s="63" t="e">
        <f t="shared" si="0"/>
        <v>#DIV/0!</v>
      </c>
    </row>
    <row r="41" spans="1:8" ht="16.5" thickBot="1">
      <c r="A41" s="50" t="s">
        <v>55</v>
      </c>
      <c r="B41" s="51"/>
      <c r="C41" s="52">
        <v>1</v>
      </c>
      <c r="D41" s="53"/>
      <c r="E41" s="54"/>
      <c r="F41" s="54"/>
      <c r="G41" s="55">
        <f>SUM(G42:G148)</f>
        <v>0</v>
      </c>
      <c r="H41" s="56" t="e">
        <f t="shared" si="0"/>
        <v>#DIV/0!</v>
      </c>
    </row>
    <row r="42" spans="1:8" ht="31.5">
      <c r="A42" s="85" t="s">
        <v>56</v>
      </c>
      <c r="B42" s="86"/>
      <c r="C42" s="58">
        <f>B$11</f>
        <v>88</v>
      </c>
      <c r="D42" s="87" t="s">
        <v>5</v>
      </c>
      <c r="E42" s="88" t="s">
        <v>33</v>
      </c>
      <c r="F42" s="61"/>
      <c r="G42" s="89">
        <f t="shared" ref="G42:G123" si="3">C42*F42</f>
        <v>0</v>
      </c>
      <c r="H42" s="63" t="e">
        <f t="shared" si="0"/>
        <v>#DIV/0!</v>
      </c>
    </row>
    <row r="43" spans="1:8" ht="31.5">
      <c r="A43" s="85" t="s">
        <v>57</v>
      </c>
      <c r="B43" s="86"/>
      <c r="C43" s="58">
        <f>C42</f>
        <v>88</v>
      </c>
      <c r="D43" s="87" t="s">
        <v>5</v>
      </c>
      <c r="E43" s="88" t="s">
        <v>33</v>
      </c>
      <c r="F43" s="61"/>
      <c r="G43" s="89">
        <f t="shared" si="3"/>
        <v>0</v>
      </c>
      <c r="H43" s="63" t="e">
        <f t="shared" si="0"/>
        <v>#DIV/0!</v>
      </c>
    </row>
    <row r="44" spans="1:8" ht="15.75">
      <c r="A44" s="85" t="s">
        <v>58</v>
      </c>
      <c r="B44" s="86"/>
      <c r="C44" s="58">
        <f>B$11</f>
        <v>88</v>
      </c>
      <c r="D44" s="87" t="s">
        <v>5</v>
      </c>
      <c r="E44" s="88" t="s">
        <v>33</v>
      </c>
      <c r="F44" s="61"/>
      <c r="G44" s="89">
        <f t="shared" si="3"/>
        <v>0</v>
      </c>
      <c r="H44" s="63" t="e">
        <f t="shared" si="0"/>
        <v>#DIV/0!</v>
      </c>
    </row>
    <row r="45" spans="1:8" ht="15.75">
      <c r="A45" s="85" t="s">
        <v>59</v>
      </c>
      <c r="B45" s="86"/>
      <c r="C45" s="58">
        <f>B$11</f>
        <v>88</v>
      </c>
      <c r="D45" s="87" t="s">
        <v>5</v>
      </c>
      <c r="E45" s="88" t="s">
        <v>33</v>
      </c>
      <c r="F45" s="61"/>
      <c r="G45" s="89">
        <f t="shared" si="3"/>
        <v>0</v>
      </c>
      <c r="H45" s="63" t="e">
        <f t="shared" si="0"/>
        <v>#DIV/0!</v>
      </c>
    </row>
    <row r="46" spans="1:8" ht="15.75">
      <c r="A46" s="85" t="s">
        <v>60</v>
      </c>
      <c r="B46" s="86"/>
      <c r="C46" s="58">
        <f>G10-G17</f>
        <v>192</v>
      </c>
      <c r="D46" s="87" t="s">
        <v>7</v>
      </c>
      <c r="E46" s="88" t="s">
        <v>33</v>
      </c>
      <c r="F46" s="61"/>
      <c r="G46" s="89">
        <f>C46*F46</f>
        <v>0</v>
      </c>
      <c r="H46" s="63" t="e">
        <f t="shared" si="0"/>
        <v>#DIV/0!</v>
      </c>
    </row>
    <row r="47" spans="1:8" ht="15.75">
      <c r="A47" s="85" t="s">
        <v>61</v>
      </c>
      <c r="B47" s="86"/>
      <c r="C47" s="58">
        <f>B$11</f>
        <v>88</v>
      </c>
      <c r="D47" s="87" t="s">
        <v>5</v>
      </c>
      <c r="E47" s="88" t="s">
        <v>33</v>
      </c>
      <c r="F47" s="61"/>
      <c r="G47" s="89">
        <f>C47*F47</f>
        <v>0</v>
      </c>
      <c r="H47" s="63" t="e">
        <f t="shared" si="0"/>
        <v>#DIV/0!</v>
      </c>
    </row>
    <row r="48" spans="1:8" ht="15.75">
      <c r="A48" s="85" t="s">
        <v>62</v>
      </c>
      <c r="B48" s="86"/>
      <c r="C48" s="58">
        <f>B$11</f>
        <v>88</v>
      </c>
      <c r="D48" s="87" t="s">
        <v>5</v>
      </c>
      <c r="E48" s="88" t="s">
        <v>33</v>
      </c>
      <c r="F48" s="61"/>
      <c r="G48" s="89">
        <f t="shared" si="3"/>
        <v>0</v>
      </c>
      <c r="H48" s="63" t="e">
        <f t="shared" si="0"/>
        <v>#DIV/0!</v>
      </c>
    </row>
    <row r="49" spans="1:8" ht="15.75">
      <c r="A49" s="77" t="s">
        <v>63</v>
      </c>
      <c r="B49" s="78"/>
      <c r="C49" s="79">
        <f>C48*0.001</f>
        <v>8.7999999999999995E-2</v>
      </c>
      <c r="D49" s="80" t="s">
        <v>64</v>
      </c>
      <c r="E49" s="81" t="s">
        <v>33</v>
      </c>
      <c r="F49" s="82"/>
      <c r="G49" s="83">
        <f t="shared" si="3"/>
        <v>0</v>
      </c>
      <c r="H49" s="84" t="e">
        <f t="shared" si="0"/>
        <v>#DIV/0!</v>
      </c>
    </row>
    <row r="50" spans="1:8" ht="31.5">
      <c r="A50" s="95" t="s">
        <v>65</v>
      </c>
      <c r="B50" s="96"/>
      <c r="C50" s="97">
        <f>G11</f>
        <v>7</v>
      </c>
      <c r="D50" s="98" t="s">
        <v>7</v>
      </c>
      <c r="E50" s="99" t="s">
        <v>33</v>
      </c>
      <c r="F50" s="61"/>
      <c r="G50" s="100">
        <f t="shared" si="3"/>
        <v>0</v>
      </c>
      <c r="H50" s="101" t="e">
        <f t="shared" si="0"/>
        <v>#DIV/0!</v>
      </c>
    </row>
    <row r="51" spans="1:8" ht="31.5">
      <c r="A51" s="102" t="s">
        <v>66</v>
      </c>
      <c r="B51" s="103"/>
      <c r="C51" s="58">
        <f>G12</f>
        <v>0</v>
      </c>
      <c r="D51" s="104" t="s">
        <v>7</v>
      </c>
      <c r="E51" s="88" t="s">
        <v>33</v>
      </c>
      <c r="F51" s="61"/>
      <c r="G51" s="105">
        <f t="shared" si="3"/>
        <v>0</v>
      </c>
      <c r="H51" s="63" t="e">
        <f t="shared" si="0"/>
        <v>#DIV/0!</v>
      </c>
    </row>
    <row r="52" spans="1:8" ht="31.5">
      <c r="A52" s="85" t="s">
        <v>67</v>
      </c>
      <c r="B52" s="86"/>
      <c r="C52" s="58">
        <f>G13+G14</f>
        <v>125</v>
      </c>
      <c r="D52" s="87" t="s">
        <v>7</v>
      </c>
      <c r="E52" s="88" t="s">
        <v>33</v>
      </c>
      <c r="F52" s="61"/>
      <c r="G52" s="89">
        <f t="shared" si="3"/>
        <v>0</v>
      </c>
      <c r="H52" s="63" t="e">
        <f t="shared" si="0"/>
        <v>#DIV/0!</v>
      </c>
    </row>
    <row r="53" spans="1:8" ht="31.5">
      <c r="A53" s="85" t="s">
        <v>68</v>
      </c>
      <c r="B53" s="86"/>
      <c r="C53" s="58">
        <f>G15+G16</f>
        <v>60</v>
      </c>
      <c r="D53" s="87" t="s">
        <v>7</v>
      </c>
      <c r="E53" s="88" t="s">
        <v>33</v>
      </c>
      <c r="F53" s="61"/>
      <c r="G53" s="89">
        <f t="shared" si="3"/>
        <v>0</v>
      </c>
      <c r="H53" s="63" t="e">
        <f t="shared" si="0"/>
        <v>#DIV/0!</v>
      </c>
    </row>
    <row r="54" spans="1:8" ht="15.75">
      <c r="A54" s="102" t="s">
        <v>69</v>
      </c>
      <c r="B54" s="103"/>
      <c r="C54" s="58">
        <f>G18</f>
        <v>0</v>
      </c>
      <c r="D54" s="104" t="s">
        <v>7</v>
      </c>
      <c r="E54" s="88" t="s">
        <v>33</v>
      </c>
      <c r="F54" s="61"/>
      <c r="G54" s="105">
        <f t="shared" si="3"/>
        <v>0</v>
      </c>
      <c r="H54" s="63" t="e">
        <f t="shared" si="0"/>
        <v>#DIV/0!</v>
      </c>
    </row>
    <row r="55" spans="1:8" ht="31.5">
      <c r="A55" s="95" t="s">
        <v>70</v>
      </c>
      <c r="B55" s="96"/>
      <c r="C55" s="97">
        <f>C50</f>
        <v>7</v>
      </c>
      <c r="D55" s="98" t="s">
        <v>7</v>
      </c>
      <c r="E55" s="99" t="s">
        <v>33</v>
      </c>
      <c r="F55" s="61"/>
      <c r="G55" s="100">
        <f t="shared" si="3"/>
        <v>0</v>
      </c>
      <c r="H55" s="101" t="e">
        <f t="shared" si="0"/>
        <v>#DIV/0!</v>
      </c>
    </row>
    <row r="56" spans="1:8" ht="31.5">
      <c r="A56" s="102" t="s">
        <v>71</v>
      </c>
      <c r="B56" s="103"/>
      <c r="C56" s="58">
        <f>C51</f>
        <v>0</v>
      </c>
      <c r="D56" s="104" t="s">
        <v>7</v>
      </c>
      <c r="E56" s="88" t="s">
        <v>33</v>
      </c>
      <c r="F56" s="61"/>
      <c r="G56" s="105">
        <f t="shared" si="3"/>
        <v>0</v>
      </c>
      <c r="H56" s="63" t="e">
        <f t="shared" si="0"/>
        <v>#DIV/0!</v>
      </c>
    </row>
    <row r="57" spans="1:8" ht="31.5">
      <c r="A57" s="85" t="s">
        <v>72</v>
      </c>
      <c r="B57" s="86"/>
      <c r="C57" s="58">
        <f>C52</f>
        <v>125</v>
      </c>
      <c r="D57" s="87" t="s">
        <v>7</v>
      </c>
      <c r="E57" s="88" t="s">
        <v>33</v>
      </c>
      <c r="F57" s="61"/>
      <c r="G57" s="89">
        <f t="shared" si="3"/>
        <v>0</v>
      </c>
      <c r="H57" s="63" t="e">
        <f t="shared" si="0"/>
        <v>#DIV/0!</v>
      </c>
    </row>
    <row r="58" spans="1:8" ht="31.5">
      <c r="A58" s="85" t="s">
        <v>73</v>
      </c>
      <c r="B58" s="86"/>
      <c r="C58" s="58">
        <f>C53</f>
        <v>60</v>
      </c>
      <c r="D58" s="87" t="s">
        <v>7</v>
      </c>
      <c r="E58" s="88" t="s">
        <v>33</v>
      </c>
      <c r="F58" s="61"/>
      <c r="G58" s="89">
        <f t="shared" si="3"/>
        <v>0</v>
      </c>
      <c r="H58" s="63" t="e">
        <f t="shared" si="0"/>
        <v>#DIV/0!</v>
      </c>
    </row>
    <row r="59" spans="1:8" ht="15.75">
      <c r="A59" s="85" t="s">
        <v>74</v>
      </c>
      <c r="B59" s="86"/>
      <c r="C59" s="58">
        <f>C54</f>
        <v>0</v>
      </c>
      <c r="D59" s="87" t="s">
        <v>7</v>
      </c>
      <c r="E59" s="88" t="s">
        <v>33</v>
      </c>
      <c r="F59" s="61"/>
      <c r="G59" s="89">
        <f>C59*F59</f>
        <v>0</v>
      </c>
      <c r="H59" s="63" t="e">
        <f t="shared" si="0"/>
        <v>#DIV/0!</v>
      </c>
    </row>
    <row r="60" spans="1:8" ht="15.75">
      <c r="A60" s="102" t="s">
        <v>75</v>
      </c>
      <c r="B60" s="103"/>
      <c r="C60" s="58">
        <f>G17</f>
        <v>0</v>
      </c>
      <c r="D60" s="104" t="s">
        <v>7</v>
      </c>
      <c r="E60" s="88" t="s">
        <v>33</v>
      </c>
      <c r="F60" s="61"/>
      <c r="G60" s="105">
        <f t="shared" ref="G60:G75" si="4">C60*F60</f>
        <v>0</v>
      </c>
      <c r="H60" s="63" t="e">
        <f t="shared" si="0"/>
        <v>#DIV/0!</v>
      </c>
    </row>
    <row r="61" spans="1:8" s="114" customFormat="1" ht="15.75">
      <c r="A61" s="106" t="s">
        <v>76</v>
      </c>
      <c r="B61" s="107" t="s">
        <v>77</v>
      </c>
      <c r="C61" s="108">
        <v>4</v>
      </c>
      <c r="D61" s="109" t="s">
        <v>7</v>
      </c>
      <c r="E61" s="110" t="s">
        <v>33</v>
      </c>
      <c r="F61" s="111"/>
      <c r="G61" s="112">
        <f>C61*F61</f>
        <v>0</v>
      </c>
      <c r="H61" s="113" t="e">
        <f t="shared" si="0"/>
        <v>#DIV/0!</v>
      </c>
    </row>
    <row r="62" spans="1:8" s="114" customFormat="1" ht="15.75">
      <c r="A62" s="106" t="s">
        <v>78</v>
      </c>
      <c r="B62" s="107" t="s">
        <v>77</v>
      </c>
      <c r="C62" s="108">
        <v>3</v>
      </c>
      <c r="D62" s="109" t="s">
        <v>7</v>
      </c>
      <c r="E62" s="110" t="s">
        <v>33</v>
      </c>
      <c r="F62" s="111"/>
      <c r="G62" s="112">
        <f>C62*F62</f>
        <v>0</v>
      </c>
      <c r="H62" s="113" t="e">
        <f t="shared" si="0"/>
        <v>#DIV/0!</v>
      </c>
    </row>
    <row r="63" spans="1:8" s="114" customFormat="1" ht="15.75">
      <c r="A63" s="106" t="s">
        <v>79</v>
      </c>
      <c r="B63" s="107" t="s">
        <v>80</v>
      </c>
      <c r="C63" s="108">
        <v>16</v>
      </c>
      <c r="D63" s="109" t="s">
        <v>7</v>
      </c>
      <c r="E63" s="110" t="s">
        <v>33</v>
      </c>
      <c r="F63" s="111"/>
      <c r="G63" s="112">
        <f t="shared" si="4"/>
        <v>0</v>
      </c>
      <c r="H63" s="113" t="e">
        <f t="shared" si="0"/>
        <v>#DIV/0!</v>
      </c>
    </row>
    <row r="64" spans="1:8" s="114" customFormat="1" ht="15.75">
      <c r="A64" s="106" t="s">
        <v>81</v>
      </c>
      <c r="B64" s="107" t="s">
        <v>80</v>
      </c>
      <c r="C64" s="108">
        <v>8</v>
      </c>
      <c r="D64" s="109" t="s">
        <v>7</v>
      </c>
      <c r="E64" s="110" t="s">
        <v>33</v>
      </c>
      <c r="F64" s="111"/>
      <c r="G64" s="112">
        <f t="shared" si="4"/>
        <v>0</v>
      </c>
      <c r="H64" s="113" t="e">
        <f t="shared" si="0"/>
        <v>#DIV/0!</v>
      </c>
    </row>
    <row r="65" spans="1:8" s="114" customFormat="1" ht="15.75">
      <c r="A65" s="106" t="s">
        <v>82</v>
      </c>
      <c r="B65" s="107" t="s">
        <v>80</v>
      </c>
      <c r="C65" s="108">
        <v>8</v>
      </c>
      <c r="D65" s="109" t="s">
        <v>7</v>
      </c>
      <c r="E65" s="110" t="s">
        <v>33</v>
      </c>
      <c r="F65" s="111"/>
      <c r="G65" s="112">
        <f t="shared" si="4"/>
        <v>0</v>
      </c>
      <c r="H65" s="113" t="e">
        <f t="shared" si="0"/>
        <v>#DIV/0!</v>
      </c>
    </row>
    <row r="66" spans="1:8" s="114" customFormat="1" ht="15.75">
      <c r="A66" s="106" t="s">
        <v>83</v>
      </c>
      <c r="B66" s="107" t="s">
        <v>84</v>
      </c>
      <c r="C66" s="108">
        <v>8</v>
      </c>
      <c r="D66" s="109" t="s">
        <v>7</v>
      </c>
      <c r="E66" s="110" t="s">
        <v>33</v>
      </c>
      <c r="F66" s="111"/>
      <c r="G66" s="112">
        <f t="shared" si="4"/>
        <v>0</v>
      </c>
      <c r="H66" s="113" t="e">
        <f t="shared" si="0"/>
        <v>#DIV/0!</v>
      </c>
    </row>
    <row r="67" spans="1:8" s="114" customFormat="1" ht="15.75">
      <c r="A67" s="106" t="s">
        <v>85</v>
      </c>
      <c r="B67" s="107" t="s">
        <v>86</v>
      </c>
      <c r="C67" s="108">
        <v>4</v>
      </c>
      <c r="D67" s="109" t="s">
        <v>7</v>
      </c>
      <c r="E67" s="110" t="s">
        <v>33</v>
      </c>
      <c r="F67" s="111"/>
      <c r="G67" s="112">
        <f t="shared" si="4"/>
        <v>0</v>
      </c>
      <c r="H67" s="113" t="e">
        <f t="shared" si="0"/>
        <v>#DIV/0!</v>
      </c>
    </row>
    <row r="68" spans="1:8" s="114" customFormat="1" ht="15.75">
      <c r="A68" s="106" t="s">
        <v>87</v>
      </c>
      <c r="B68" s="107" t="s">
        <v>86</v>
      </c>
      <c r="C68" s="108">
        <v>3</v>
      </c>
      <c r="D68" s="109" t="s">
        <v>7</v>
      </c>
      <c r="E68" s="110" t="s">
        <v>33</v>
      </c>
      <c r="F68" s="111"/>
      <c r="G68" s="112">
        <f t="shared" si="4"/>
        <v>0</v>
      </c>
      <c r="H68" s="113" t="e">
        <f t="shared" si="0"/>
        <v>#DIV/0!</v>
      </c>
    </row>
    <row r="69" spans="1:8" s="114" customFormat="1" ht="15.75">
      <c r="A69" s="106" t="s">
        <v>88</v>
      </c>
      <c r="B69" s="107" t="s">
        <v>86</v>
      </c>
      <c r="C69" s="108">
        <v>2</v>
      </c>
      <c r="D69" s="109" t="s">
        <v>7</v>
      </c>
      <c r="E69" s="110" t="s">
        <v>33</v>
      </c>
      <c r="F69" s="111"/>
      <c r="G69" s="112">
        <f t="shared" si="4"/>
        <v>0</v>
      </c>
      <c r="H69" s="113" t="e">
        <f t="shared" si="0"/>
        <v>#DIV/0!</v>
      </c>
    </row>
    <row r="70" spans="1:8" s="114" customFormat="1" ht="15.75">
      <c r="A70" s="106" t="s">
        <v>89</v>
      </c>
      <c r="B70" s="107" t="s">
        <v>90</v>
      </c>
      <c r="C70" s="108">
        <v>28</v>
      </c>
      <c r="D70" s="109" t="s">
        <v>7</v>
      </c>
      <c r="E70" s="110" t="s">
        <v>33</v>
      </c>
      <c r="F70" s="111"/>
      <c r="G70" s="112">
        <f t="shared" si="4"/>
        <v>0</v>
      </c>
      <c r="H70" s="113" t="e">
        <f t="shared" si="0"/>
        <v>#DIV/0!</v>
      </c>
    </row>
    <row r="71" spans="1:8" s="114" customFormat="1" ht="15.75">
      <c r="A71" s="106" t="s">
        <v>91</v>
      </c>
      <c r="B71" s="107" t="s">
        <v>80</v>
      </c>
      <c r="C71" s="108">
        <v>8</v>
      </c>
      <c r="D71" s="109" t="s">
        <v>7</v>
      </c>
      <c r="E71" s="110" t="s">
        <v>33</v>
      </c>
      <c r="F71" s="111"/>
      <c r="G71" s="112">
        <f t="shared" si="4"/>
        <v>0</v>
      </c>
      <c r="H71" s="113" t="e">
        <f t="shared" si="0"/>
        <v>#DIV/0!</v>
      </c>
    </row>
    <row r="72" spans="1:8" s="114" customFormat="1" ht="15.75">
      <c r="A72" s="106" t="s">
        <v>92</v>
      </c>
      <c r="B72" s="107" t="s">
        <v>80</v>
      </c>
      <c r="C72" s="108">
        <v>8</v>
      </c>
      <c r="D72" s="109" t="s">
        <v>7</v>
      </c>
      <c r="E72" s="110" t="s">
        <v>33</v>
      </c>
      <c r="F72" s="111"/>
      <c r="G72" s="112">
        <f t="shared" si="4"/>
        <v>0</v>
      </c>
      <c r="H72" s="113" t="e">
        <f t="shared" si="0"/>
        <v>#DIV/0!</v>
      </c>
    </row>
    <row r="73" spans="1:8" s="114" customFormat="1" ht="15.75">
      <c r="A73" s="106" t="s">
        <v>93</v>
      </c>
      <c r="B73" s="107" t="s">
        <v>80</v>
      </c>
      <c r="C73" s="108">
        <v>4</v>
      </c>
      <c r="D73" s="109" t="s">
        <v>7</v>
      </c>
      <c r="E73" s="110" t="s">
        <v>33</v>
      </c>
      <c r="F73" s="111"/>
      <c r="G73" s="112">
        <f t="shared" si="4"/>
        <v>0</v>
      </c>
      <c r="H73" s="113" t="e">
        <f t="shared" si="0"/>
        <v>#DIV/0!</v>
      </c>
    </row>
    <row r="74" spans="1:8" s="114" customFormat="1" ht="15.75">
      <c r="A74" s="106" t="s">
        <v>94</v>
      </c>
      <c r="B74" s="107" t="s">
        <v>80</v>
      </c>
      <c r="C74" s="108">
        <v>4</v>
      </c>
      <c r="D74" s="109" t="s">
        <v>7</v>
      </c>
      <c r="E74" s="110" t="s">
        <v>33</v>
      </c>
      <c r="F74" s="111"/>
      <c r="G74" s="112">
        <f t="shared" si="4"/>
        <v>0</v>
      </c>
      <c r="H74" s="113" t="e">
        <f t="shared" si="0"/>
        <v>#DIV/0!</v>
      </c>
    </row>
    <row r="75" spans="1:8" s="114" customFormat="1" ht="15.75">
      <c r="A75" s="106" t="s">
        <v>91</v>
      </c>
      <c r="B75" s="107" t="s">
        <v>80</v>
      </c>
      <c r="C75" s="108">
        <v>8</v>
      </c>
      <c r="D75" s="109" t="s">
        <v>7</v>
      </c>
      <c r="E75" s="110" t="s">
        <v>33</v>
      </c>
      <c r="F75" s="111"/>
      <c r="G75" s="112">
        <f t="shared" si="4"/>
        <v>0</v>
      </c>
      <c r="H75" s="113" t="e">
        <f t="shared" si="0"/>
        <v>#DIV/0!</v>
      </c>
    </row>
    <row r="76" spans="1:8" s="114" customFormat="1" ht="15.75">
      <c r="A76" s="106" t="s">
        <v>92</v>
      </c>
      <c r="B76" s="107" t="s">
        <v>80</v>
      </c>
      <c r="C76" s="108">
        <v>8</v>
      </c>
      <c r="D76" s="109" t="s">
        <v>7</v>
      </c>
      <c r="E76" s="110" t="s">
        <v>33</v>
      </c>
      <c r="F76" s="111"/>
      <c r="G76" s="112">
        <f t="shared" si="3"/>
        <v>0</v>
      </c>
      <c r="H76" s="113" t="e">
        <f t="shared" si="0"/>
        <v>#DIV/0!</v>
      </c>
    </row>
    <row r="77" spans="1:8" s="114" customFormat="1" ht="15.75">
      <c r="A77" s="106" t="s">
        <v>93</v>
      </c>
      <c r="B77" s="107" t="s">
        <v>80</v>
      </c>
      <c r="C77" s="108">
        <v>4</v>
      </c>
      <c r="D77" s="109" t="s">
        <v>7</v>
      </c>
      <c r="E77" s="110" t="s">
        <v>33</v>
      </c>
      <c r="F77" s="111"/>
      <c r="G77" s="112">
        <f t="shared" si="3"/>
        <v>0</v>
      </c>
      <c r="H77" s="113" t="e">
        <f t="shared" si="0"/>
        <v>#DIV/0!</v>
      </c>
    </row>
    <row r="78" spans="1:8" s="114" customFormat="1" ht="15.75">
      <c r="A78" s="106" t="s">
        <v>94</v>
      </c>
      <c r="B78" s="107" t="s">
        <v>80</v>
      </c>
      <c r="C78" s="108">
        <v>4</v>
      </c>
      <c r="D78" s="109" t="s">
        <v>7</v>
      </c>
      <c r="E78" s="110" t="s">
        <v>33</v>
      </c>
      <c r="F78" s="111"/>
      <c r="G78" s="112">
        <f t="shared" si="3"/>
        <v>0</v>
      </c>
      <c r="H78" s="113" t="e">
        <f t="shared" si="0"/>
        <v>#DIV/0!</v>
      </c>
    </row>
    <row r="79" spans="1:8" s="114" customFormat="1" ht="15.75">
      <c r="A79" s="106" t="s">
        <v>95</v>
      </c>
      <c r="B79" s="107" t="s">
        <v>96</v>
      </c>
      <c r="C79" s="108">
        <v>6</v>
      </c>
      <c r="D79" s="109" t="s">
        <v>7</v>
      </c>
      <c r="E79" s="110" t="s">
        <v>33</v>
      </c>
      <c r="F79" s="111"/>
      <c r="G79" s="112">
        <f t="shared" si="3"/>
        <v>0</v>
      </c>
      <c r="H79" s="113" t="e">
        <f t="shared" si="0"/>
        <v>#DIV/0!</v>
      </c>
    </row>
    <row r="80" spans="1:8" s="114" customFormat="1" ht="15.75">
      <c r="A80" s="106" t="s">
        <v>97</v>
      </c>
      <c r="B80" s="107" t="s">
        <v>96</v>
      </c>
      <c r="C80" s="108">
        <v>6</v>
      </c>
      <c r="D80" s="109" t="s">
        <v>7</v>
      </c>
      <c r="E80" s="110" t="s">
        <v>33</v>
      </c>
      <c r="F80" s="111"/>
      <c r="G80" s="112">
        <f t="shared" si="3"/>
        <v>0</v>
      </c>
      <c r="H80" s="113" t="e">
        <f t="shared" si="0"/>
        <v>#DIV/0!</v>
      </c>
    </row>
    <row r="81" spans="1:8" s="114" customFormat="1" ht="15.75">
      <c r="A81" s="106" t="s">
        <v>98</v>
      </c>
      <c r="B81" s="107" t="s">
        <v>96</v>
      </c>
      <c r="C81" s="108">
        <v>6</v>
      </c>
      <c r="D81" s="109" t="s">
        <v>7</v>
      </c>
      <c r="E81" s="110" t="s">
        <v>33</v>
      </c>
      <c r="F81" s="111"/>
      <c r="G81" s="112">
        <f t="shared" si="3"/>
        <v>0</v>
      </c>
      <c r="H81" s="113" t="e">
        <f t="shared" si="0"/>
        <v>#DIV/0!</v>
      </c>
    </row>
    <row r="82" spans="1:8" s="114" customFormat="1" ht="15.75">
      <c r="A82" s="106" t="s">
        <v>99</v>
      </c>
      <c r="B82" s="107" t="s">
        <v>96</v>
      </c>
      <c r="C82" s="108">
        <v>6</v>
      </c>
      <c r="D82" s="109" t="s">
        <v>7</v>
      </c>
      <c r="E82" s="110" t="s">
        <v>33</v>
      </c>
      <c r="F82" s="111"/>
      <c r="G82" s="112">
        <f t="shared" si="3"/>
        <v>0</v>
      </c>
      <c r="H82" s="113" t="e">
        <f t="shared" si="0"/>
        <v>#DIV/0!</v>
      </c>
    </row>
    <row r="83" spans="1:8" s="114" customFormat="1" ht="15.75">
      <c r="A83" s="106" t="s">
        <v>100</v>
      </c>
      <c r="B83" s="107" t="s">
        <v>96</v>
      </c>
      <c r="C83" s="108">
        <v>6</v>
      </c>
      <c r="D83" s="109" t="s">
        <v>7</v>
      </c>
      <c r="E83" s="110" t="s">
        <v>33</v>
      </c>
      <c r="F83" s="111"/>
      <c r="G83" s="112">
        <f t="shared" si="3"/>
        <v>0</v>
      </c>
      <c r="H83" s="113" t="e">
        <f t="shared" si="0"/>
        <v>#DIV/0!</v>
      </c>
    </row>
    <row r="84" spans="1:8" s="114" customFormat="1" ht="15.75">
      <c r="A84" s="106" t="s">
        <v>101</v>
      </c>
      <c r="B84" s="107" t="s">
        <v>96</v>
      </c>
      <c r="C84" s="108">
        <v>6</v>
      </c>
      <c r="D84" s="109" t="s">
        <v>7</v>
      </c>
      <c r="E84" s="110" t="s">
        <v>33</v>
      </c>
      <c r="F84" s="111"/>
      <c r="G84" s="112">
        <f t="shared" si="3"/>
        <v>0</v>
      </c>
      <c r="H84" s="113" t="e">
        <f t="shared" si="0"/>
        <v>#DIV/0!</v>
      </c>
    </row>
    <row r="85" spans="1:8" s="114" customFormat="1" ht="15.75">
      <c r="A85" s="106" t="s">
        <v>102</v>
      </c>
      <c r="B85" s="107" t="s">
        <v>96</v>
      </c>
      <c r="C85" s="108">
        <v>6</v>
      </c>
      <c r="D85" s="109" t="s">
        <v>7</v>
      </c>
      <c r="E85" s="110" t="s">
        <v>33</v>
      </c>
      <c r="F85" s="111"/>
      <c r="G85" s="112">
        <f t="shared" si="3"/>
        <v>0</v>
      </c>
      <c r="H85" s="113" t="e">
        <f t="shared" si="0"/>
        <v>#DIV/0!</v>
      </c>
    </row>
    <row r="86" spans="1:8" s="114" customFormat="1" ht="15.75">
      <c r="A86" s="106" t="s">
        <v>103</v>
      </c>
      <c r="B86" s="107" t="s">
        <v>96</v>
      </c>
      <c r="C86" s="108">
        <v>6</v>
      </c>
      <c r="D86" s="109" t="s">
        <v>7</v>
      </c>
      <c r="E86" s="110" t="s">
        <v>33</v>
      </c>
      <c r="F86" s="111"/>
      <c r="G86" s="112">
        <f t="shared" si="3"/>
        <v>0</v>
      </c>
      <c r="H86" s="113" t="e">
        <f t="shared" ref="H86:H133" si="5">G86/G$222</f>
        <v>#DIV/0!</v>
      </c>
    </row>
    <row r="87" spans="1:8" s="114" customFormat="1" ht="15.75">
      <c r="A87" s="106" t="s">
        <v>104</v>
      </c>
      <c r="B87" s="107" t="s">
        <v>96</v>
      </c>
      <c r="C87" s="108">
        <v>6</v>
      </c>
      <c r="D87" s="109" t="s">
        <v>7</v>
      </c>
      <c r="E87" s="110" t="s">
        <v>33</v>
      </c>
      <c r="F87" s="111"/>
      <c r="G87" s="112">
        <f t="shared" si="3"/>
        <v>0</v>
      </c>
      <c r="H87" s="113" t="e">
        <f t="shared" si="5"/>
        <v>#DIV/0!</v>
      </c>
    </row>
    <row r="88" spans="1:8" s="114" customFormat="1" ht="15.75">
      <c r="A88" s="106" t="s">
        <v>105</v>
      </c>
      <c r="B88" s="107" t="s">
        <v>96</v>
      </c>
      <c r="C88" s="108">
        <v>6</v>
      </c>
      <c r="D88" s="109" t="s">
        <v>7</v>
      </c>
      <c r="E88" s="110" t="s">
        <v>33</v>
      </c>
      <c r="F88" s="111"/>
      <c r="G88" s="112">
        <f t="shared" si="3"/>
        <v>0</v>
      </c>
      <c r="H88" s="113" t="e">
        <f t="shared" si="5"/>
        <v>#DIV/0!</v>
      </c>
    </row>
    <row r="89" spans="1:8" s="114" customFormat="1" ht="15.75">
      <c r="A89" s="106">
        <v>0</v>
      </c>
      <c r="B89" s="107"/>
      <c r="C89" s="108"/>
      <c r="D89" s="109" t="s">
        <v>7</v>
      </c>
      <c r="E89" s="110" t="s">
        <v>33</v>
      </c>
      <c r="F89" s="111"/>
      <c r="G89" s="112">
        <f t="shared" si="3"/>
        <v>0</v>
      </c>
      <c r="H89" s="113" t="e">
        <f t="shared" si="5"/>
        <v>#DIV/0!</v>
      </c>
    </row>
    <row r="90" spans="1:8" s="114" customFormat="1" ht="15.75">
      <c r="A90" s="106"/>
      <c r="B90" s="107"/>
      <c r="C90" s="108"/>
      <c r="D90" s="109" t="s">
        <v>7</v>
      </c>
      <c r="E90" s="110" t="s">
        <v>33</v>
      </c>
      <c r="F90" s="111"/>
      <c r="G90" s="112">
        <f t="shared" si="3"/>
        <v>0</v>
      </c>
      <c r="H90" s="113" t="e">
        <f t="shared" si="5"/>
        <v>#DIV/0!</v>
      </c>
    </row>
    <row r="91" spans="1:8" s="114" customFormat="1" ht="15.75">
      <c r="A91" s="106"/>
      <c r="B91" s="107"/>
      <c r="C91" s="108"/>
      <c r="D91" s="109" t="s">
        <v>7</v>
      </c>
      <c r="E91" s="110" t="s">
        <v>33</v>
      </c>
      <c r="F91" s="111"/>
      <c r="G91" s="112">
        <f t="shared" si="3"/>
        <v>0</v>
      </c>
      <c r="H91" s="113" t="e">
        <f t="shared" si="5"/>
        <v>#DIV/0!</v>
      </c>
    </row>
    <row r="92" spans="1:8" s="114" customFormat="1" ht="15.75">
      <c r="A92" s="106"/>
      <c r="B92" s="107"/>
      <c r="C92" s="108"/>
      <c r="D92" s="109" t="s">
        <v>7</v>
      </c>
      <c r="E92" s="110" t="s">
        <v>33</v>
      </c>
      <c r="F92" s="111"/>
      <c r="G92" s="112">
        <f t="shared" si="3"/>
        <v>0</v>
      </c>
      <c r="H92" s="113" t="e">
        <f t="shared" si="5"/>
        <v>#DIV/0!</v>
      </c>
    </row>
    <row r="93" spans="1:8" s="114" customFormat="1" ht="15.75">
      <c r="A93" s="106"/>
      <c r="B93" s="107"/>
      <c r="C93" s="108"/>
      <c r="D93" s="109" t="s">
        <v>7</v>
      </c>
      <c r="E93" s="110" t="s">
        <v>33</v>
      </c>
      <c r="F93" s="111"/>
      <c r="G93" s="112">
        <f t="shared" si="3"/>
        <v>0</v>
      </c>
      <c r="H93" s="113" t="e">
        <f t="shared" si="5"/>
        <v>#DIV/0!</v>
      </c>
    </row>
    <row r="94" spans="1:8" s="114" customFormat="1" ht="15.75">
      <c r="A94" s="106"/>
      <c r="B94" s="107"/>
      <c r="C94" s="108"/>
      <c r="D94" s="109" t="s">
        <v>7</v>
      </c>
      <c r="E94" s="110" t="s">
        <v>33</v>
      </c>
      <c r="F94" s="111"/>
      <c r="G94" s="112">
        <f t="shared" si="3"/>
        <v>0</v>
      </c>
      <c r="H94" s="113" t="e">
        <f t="shared" si="5"/>
        <v>#DIV/0!</v>
      </c>
    </row>
    <row r="95" spans="1:8" s="114" customFormat="1" ht="15.75">
      <c r="A95" s="106"/>
      <c r="B95" s="107"/>
      <c r="C95" s="108"/>
      <c r="D95" s="109" t="s">
        <v>7</v>
      </c>
      <c r="E95" s="110" t="s">
        <v>33</v>
      </c>
      <c r="F95" s="111"/>
      <c r="G95" s="112">
        <f t="shared" si="3"/>
        <v>0</v>
      </c>
      <c r="H95" s="113" t="e">
        <f t="shared" si="5"/>
        <v>#DIV/0!</v>
      </c>
    </row>
    <row r="96" spans="1:8" s="114" customFormat="1" ht="15.75">
      <c r="A96" s="106"/>
      <c r="B96" s="107"/>
      <c r="C96" s="108"/>
      <c r="D96" s="109" t="s">
        <v>7</v>
      </c>
      <c r="E96" s="110" t="s">
        <v>33</v>
      </c>
      <c r="F96" s="111"/>
      <c r="G96" s="112">
        <f t="shared" si="3"/>
        <v>0</v>
      </c>
      <c r="H96" s="113" t="e">
        <f t="shared" si="5"/>
        <v>#DIV/0!</v>
      </c>
    </row>
    <row r="97" spans="1:8" s="114" customFormat="1" ht="15.75">
      <c r="A97" s="106"/>
      <c r="B97" s="107"/>
      <c r="C97" s="108"/>
      <c r="D97" s="109" t="s">
        <v>7</v>
      </c>
      <c r="E97" s="110" t="s">
        <v>33</v>
      </c>
      <c r="F97" s="111"/>
      <c r="G97" s="112">
        <f t="shared" si="3"/>
        <v>0</v>
      </c>
      <c r="H97" s="113" t="e">
        <f t="shared" si="5"/>
        <v>#DIV/0!</v>
      </c>
    </row>
    <row r="98" spans="1:8" s="114" customFormat="1" ht="15.75">
      <c r="A98" s="106"/>
      <c r="B98" s="107"/>
      <c r="C98" s="108"/>
      <c r="D98" s="109" t="s">
        <v>7</v>
      </c>
      <c r="E98" s="110" t="s">
        <v>33</v>
      </c>
      <c r="F98" s="111"/>
      <c r="G98" s="112">
        <f t="shared" si="3"/>
        <v>0</v>
      </c>
      <c r="H98" s="113" t="e">
        <f t="shared" si="5"/>
        <v>#DIV/0!</v>
      </c>
    </row>
    <row r="99" spans="1:8" s="114" customFormat="1" ht="15.75">
      <c r="A99" s="106"/>
      <c r="B99" s="107"/>
      <c r="C99" s="108"/>
      <c r="D99" s="109" t="s">
        <v>7</v>
      </c>
      <c r="E99" s="110" t="s">
        <v>33</v>
      </c>
      <c r="F99" s="111"/>
      <c r="G99" s="112">
        <f t="shared" si="3"/>
        <v>0</v>
      </c>
      <c r="H99" s="113" t="e">
        <f t="shared" si="5"/>
        <v>#DIV/0!</v>
      </c>
    </row>
    <row r="100" spans="1:8" s="114" customFormat="1" ht="15.75">
      <c r="A100" s="106"/>
      <c r="B100" s="107"/>
      <c r="C100" s="108"/>
      <c r="D100" s="109" t="s">
        <v>7</v>
      </c>
      <c r="E100" s="110" t="s">
        <v>33</v>
      </c>
      <c r="F100" s="111"/>
      <c r="G100" s="112">
        <f t="shared" si="3"/>
        <v>0</v>
      </c>
      <c r="H100" s="113" t="e">
        <f t="shared" si="5"/>
        <v>#DIV/0!</v>
      </c>
    </row>
    <row r="101" spans="1:8" s="114" customFormat="1" ht="15.75">
      <c r="A101" s="106"/>
      <c r="B101" s="107"/>
      <c r="C101" s="108"/>
      <c r="D101" s="109" t="s">
        <v>7</v>
      </c>
      <c r="E101" s="110" t="s">
        <v>33</v>
      </c>
      <c r="F101" s="111"/>
      <c r="G101" s="112">
        <f t="shared" si="3"/>
        <v>0</v>
      </c>
      <c r="H101" s="113" t="e">
        <f t="shared" si="5"/>
        <v>#DIV/0!</v>
      </c>
    </row>
    <row r="102" spans="1:8" s="114" customFormat="1" ht="15.75">
      <c r="A102" s="106"/>
      <c r="B102" s="107"/>
      <c r="C102" s="108"/>
      <c r="D102" s="109" t="s">
        <v>7</v>
      </c>
      <c r="E102" s="110" t="s">
        <v>33</v>
      </c>
      <c r="F102" s="111"/>
      <c r="G102" s="112">
        <f t="shared" si="3"/>
        <v>0</v>
      </c>
      <c r="H102" s="113" t="e">
        <f t="shared" si="5"/>
        <v>#DIV/0!</v>
      </c>
    </row>
    <row r="103" spans="1:8" s="114" customFormat="1" ht="15.75">
      <c r="A103" s="106"/>
      <c r="B103" s="107"/>
      <c r="C103" s="108"/>
      <c r="D103" s="109" t="s">
        <v>7</v>
      </c>
      <c r="E103" s="110" t="s">
        <v>33</v>
      </c>
      <c r="F103" s="111"/>
      <c r="G103" s="112">
        <f t="shared" si="3"/>
        <v>0</v>
      </c>
      <c r="H103" s="113" t="e">
        <f t="shared" si="5"/>
        <v>#DIV/0!</v>
      </c>
    </row>
    <row r="104" spans="1:8" s="114" customFormat="1" ht="15.75">
      <c r="A104" s="106"/>
      <c r="B104" s="107"/>
      <c r="C104" s="108"/>
      <c r="D104" s="109" t="s">
        <v>7</v>
      </c>
      <c r="E104" s="110" t="s">
        <v>33</v>
      </c>
      <c r="F104" s="111"/>
      <c r="G104" s="112">
        <f t="shared" si="3"/>
        <v>0</v>
      </c>
      <c r="H104" s="113" t="e">
        <f t="shared" si="5"/>
        <v>#DIV/0!</v>
      </c>
    </row>
    <row r="105" spans="1:8" s="114" customFormat="1" ht="15.75">
      <c r="A105" s="106"/>
      <c r="B105" s="107"/>
      <c r="C105" s="108"/>
      <c r="D105" s="109" t="s">
        <v>7</v>
      </c>
      <c r="E105" s="110" t="s">
        <v>33</v>
      </c>
      <c r="F105" s="111"/>
      <c r="G105" s="112">
        <f t="shared" si="3"/>
        <v>0</v>
      </c>
      <c r="H105" s="113" t="e">
        <f t="shared" si="5"/>
        <v>#DIV/0!</v>
      </c>
    </row>
    <row r="106" spans="1:8" s="114" customFormat="1" ht="15.75">
      <c r="A106" s="106"/>
      <c r="B106" s="107"/>
      <c r="C106" s="108"/>
      <c r="D106" s="109" t="s">
        <v>7</v>
      </c>
      <c r="E106" s="110" t="s">
        <v>33</v>
      </c>
      <c r="F106" s="111"/>
      <c r="G106" s="112">
        <f t="shared" si="3"/>
        <v>0</v>
      </c>
      <c r="H106" s="113" t="e">
        <f t="shared" si="5"/>
        <v>#DIV/0!</v>
      </c>
    </row>
    <row r="107" spans="1:8" s="114" customFormat="1" ht="15.75">
      <c r="A107" s="106"/>
      <c r="B107" s="107"/>
      <c r="C107" s="108"/>
      <c r="D107" s="109" t="s">
        <v>7</v>
      </c>
      <c r="E107" s="110" t="s">
        <v>33</v>
      </c>
      <c r="F107" s="111"/>
      <c r="G107" s="112">
        <f t="shared" si="3"/>
        <v>0</v>
      </c>
      <c r="H107" s="113" t="e">
        <f t="shared" si="5"/>
        <v>#DIV/0!</v>
      </c>
    </row>
    <row r="108" spans="1:8" s="114" customFormat="1" ht="15.75">
      <c r="A108" s="106"/>
      <c r="B108" s="107"/>
      <c r="C108" s="108"/>
      <c r="D108" s="109" t="s">
        <v>7</v>
      </c>
      <c r="E108" s="110" t="s">
        <v>33</v>
      </c>
      <c r="F108" s="111"/>
      <c r="G108" s="112">
        <f t="shared" si="3"/>
        <v>0</v>
      </c>
      <c r="H108" s="113" t="e">
        <f t="shared" si="5"/>
        <v>#DIV/0!</v>
      </c>
    </row>
    <row r="109" spans="1:8" ht="15.75">
      <c r="A109" s="90" t="s">
        <v>106</v>
      </c>
      <c r="B109" s="91"/>
      <c r="C109" s="92">
        <v>2</v>
      </c>
      <c r="D109" s="93" t="s">
        <v>43</v>
      </c>
      <c r="E109" s="94" t="s">
        <v>33</v>
      </c>
      <c r="F109" s="70"/>
      <c r="G109" s="71">
        <f t="shared" si="3"/>
        <v>0</v>
      </c>
      <c r="H109" s="72" t="e">
        <f t="shared" si="5"/>
        <v>#DIV/0!</v>
      </c>
    </row>
    <row r="110" spans="1:8" ht="31.5">
      <c r="A110" s="85" t="s">
        <v>107</v>
      </c>
      <c r="B110" s="103"/>
      <c r="C110" s="58">
        <f>G11</f>
        <v>7</v>
      </c>
      <c r="D110" s="104" t="s">
        <v>7</v>
      </c>
      <c r="E110" s="88" t="s">
        <v>33</v>
      </c>
      <c r="F110" s="61"/>
      <c r="G110" s="105">
        <f t="shared" si="3"/>
        <v>0</v>
      </c>
      <c r="H110" s="63" t="e">
        <f t="shared" si="5"/>
        <v>#DIV/0!</v>
      </c>
    </row>
    <row r="111" spans="1:8" ht="15.75">
      <c r="A111" s="77" t="s">
        <v>108</v>
      </c>
      <c r="B111" s="115"/>
      <c r="C111" s="116">
        <f>C110*3</f>
        <v>21</v>
      </c>
      <c r="D111" s="117" t="s">
        <v>7</v>
      </c>
      <c r="E111" s="81" t="s">
        <v>33</v>
      </c>
      <c r="F111" s="118"/>
      <c r="G111" s="119">
        <f t="shared" si="3"/>
        <v>0</v>
      </c>
      <c r="H111" s="84" t="e">
        <f t="shared" si="5"/>
        <v>#DIV/0!</v>
      </c>
    </row>
    <row r="112" spans="1:8" ht="31.5">
      <c r="A112" s="77" t="s">
        <v>109</v>
      </c>
      <c r="B112" s="115"/>
      <c r="C112" s="116">
        <f>C110</f>
        <v>7</v>
      </c>
      <c r="D112" s="117" t="s">
        <v>7</v>
      </c>
      <c r="E112" s="81" t="s">
        <v>33</v>
      </c>
      <c r="F112" s="118"/>
      <c r="G112" s="119">
        <f t="shared" si="3"/>
        <v>0</v>
      </c>
      <c r="H112" s="84" t="e">
        <f t="shared" si="5"/>
        <v>#DIV/0!</v>
      </c>
    </row>
    <row r="113" spans="1:8" ht="15.75">
      <c r="A113" s="85" t="s">
        <v>110</v>
      </c>
      <c r="B113" s="103"/>
      <c r="C113" s="58">
        <f>G12</f>
        <v>0</v>
      </c>
      <c r="D113" s="104" t="s">
        <v>7</v>
      </c>
      <c r="E113" s="88" t="s">
        <v>33</v>
      </c>
      <c r="F113" s="61"/>
      <c r="G113" s="105">
        <f t="shared" si="3"/>
        <v>0</v>
      </c>
      <c r="H113" s="63" t="e">
        <f t="shared" si="5"/>
        <v>#DIV/0!</v>
      </c>
    </row>
    <row r="114" spans="1:8" ht="31.5">
      <c r="A114" s="77" t="s">
        <v>111</v>
      </c>
      <c r="B114" s="115"/>
      <c r="C114" s="116">
        <f>C113</f>
        <v>0</v>
      </c>
      <c r="D114" s="117" t="s">
        <v>7</v>
      </c>
      <c r="E114" s="81" t="s">
        <v>33</v>
      </c>
      <c r="F114" s="118"/>
      <c r="G114" s="119">
        <f t="shared" si="3"/>
        <v>0</v>
      </c>
      <c r="H114" s="84" t="e">
        <f t="shared" si="5"/>
        <v>#DIV/0!</v>
      </c>
    </row>
    <row r="115" spans="1:8" ht="15.75">
      <c r="A115" s="77" t="s">
        <v>112</v>
      </c>
      <c r="B115" s="115"/>
      <c r="C115" s="116">
        <f>G11+G12</f>
        <v>7</v>
      </c>
      <c r="D115" s="117" t="s">
        <v>7</v>
      </c>
      <c r="E115" s="81" t="s">
        <v>33</v>
      </c>
      <c r="F115" s="118"/>
      <c r="G115" s="119">
        <f t="shared" si="3"/>
        <v>0</v>
      </c>
      <c r="H115" s="84" t="e">
        <f t="shared" si="5"/>
        <v>#DIV/0!</v>
      </c>
    </row>
    <row r="116" spans="1:8" ht="15.75">
      <c r="A116" s="77" t="s">
        <v>113</v>
      </c>
      <c r="B116" s="115"/>
      <c r="C116" s="116">
        <f>(G11+G12)*3</f>
        <v>21</v>
      </c>
      <c r="D116" s="117" t="s">
        <v>7</v>
      </c>
      <c r="E116" s="81" t="s">
        <v>33</v>
      </c>
      <c r="F116" s="118"/>
      <c r="G116" s="119">
        <f t="shared" si="3"/>
        <v>0</v>
      </c>
      <c r="H116" s="84" t="e">
        <f t="shared" si="5"/>
        <v>#DIV/0!</v>
      </c>
    </row>
    <row r="117" spans="1:8" ht="15.75">
      <c r="A117" s="77" t="s">
        <v>114</v>
      </c>
      <c r="B117" s="115"/>
      <c r="C117" s="116">
        <f>G11+G12</f>
        <v>7</v>
      </c>
      <c r="D117" s="117" t="s">
        <v>7</v>
      </c>
      <c r="E117" s="81" t="s">
        <v>33</v>
      </c>
      <c r="F117" s="118"/>
      <c r="G117" s="119">
        <f t="shared" si="3"/>
        <v>0</v>
      </c>
      <c r="H117" s="84" t="e">
        <f t="shared" si="5"/>
        <v>#DIV/0!</v>
      </c>
    </row>
    <row r="118" spans="1:8" ht="15.75">
      <c r="A118" s="77" t="s">
        <v>115</v>
      </c>
      <c r="B118" s="115"/>
      <c r="C118" s="116">
        <f>G11+G12</f>
        <v>7</v>
      </c>
      <c r="D118" s="117" t="s">
        <v>7</v>
      </c>
      <c r="E118" s="81" t="s">
        <v>33</v>
      </c>
      <c r="F118" s="118"/>
      <c r="G118" s="119">
        <f t="shared" si="3"/>
        <v>0</v>
      </c>
      <c r="H118" s="84" t="e">
        <f t="shared" si="5"/>
        <v>#DIV/0!</v>
      </c>
    </row>
    <row r="119" spans="1:8" ht="15.75">
      <c r="A119" s="85" t="s">
        <v>116</v>
      </c>
      <c r="B119" s="103"/>
      <c r="C119" s="58">
        <f>B$11</f>
        <v>88</v>
      </c>
      <c r="D119" s="104" t="s">
        <v>5</v>
      </c>
      <c r="E119" s="88" t="s">
        <v>33</v>
      </c>
      <c r="F119" s="61"/>
      <c r="G119" s="105">
        <f t="shared" si="3"/>
        <v>0</v>
      </c>
      <c r="H119" s="63" t="e">
        <f t="shared" si="5"/>
        <v>#DIV/0!</v>
      </c>
    </row>
    <row r="120" spans="1:8" ht="15.75">
      <c r="A120" s="77" t="s">
        <v>117</v>
      </c>
      <c r="B120" s="115"/>
      <c r="C120" s="116">
        <f>C119*1.2</f>
        <v>105.6</v>
      </c>
      <c r="D120" s="117" t="s">
        <v>5</v>
      </c>
      <c r="E120" s="81" t="s">
        <v>33</v>
      </c>
      <c r="F120" s="118"/>
      <c r="G120" s="119">
        <f t="shared" si="3"/>
        <v>0</v>
      </c>
      <c r="H120" s="84" t="e">
        <f t="shared" si="5"/>
        <v>#DIV/0!</v>
      </c>
    </row>
    <row r="121" spans="1:8" ht="15.75">
      <c r="A121" s="77" t="s">
        <v>118</v>
      </c>
      <c r="B121" s="115"/>
      <c r="C121" s="116">
        <f>C120/20</f>
        <v>5.2799999999999994</v>
      </c>
      <c r="D121" s="117" t="s">
        <v>119</v>
      </c>
      <c r="E121" s="81" t="s">
        <v>33</v>
      </c>
      <c r="F121" s="118"/>
      <c r="G121" s="119">
        <f t="shared" si="3"/>
        <v>0</v>
      </c>
      <c r="H121" s="84" t="e">
        <f t="shared" si="5"/>
        <v>#DIV/0!</v>
      </c>
    </row>
    <row r="122" spans="1:8" ht="15.75">
      <c r="A122" s="77" t="str">
        <f>A14</f>
        <v xml:space="preserve">          Štrkové záhony fr. 8-16 mm:</v>
      </c>
      <c r="B122" s="78"/>
      <c r="C122" s="79">
        <f>B14*0.05</f>
        <v>0</v>
      </c>
      <c r="D122" s="80" t="s">
        <v>51</v>
      </c>
      <c r="E122" s="81" t="s">
        <v>33</v>
      </c>
      <c r="F122" s="82"/>
      <c r="G122" s="83">
        <f t="shared" si="3"/>
        <v>0</v>
      </c>
      <c r="H122" s="84" t="e">
        <f t="shared" si="5"/>
        <v>#DIV/0!</v>
      </c>
    </row>
    <row r="123" spans="1:8" ht="15.75">
      <c r="A123" s="77" t="str">
        <f>A15</f>
        <v xml:space="preserve">          Štrkové záhony fr. 16-32 mm:</v>
      </c>
      <c r="B123" s="78"/>
      <c r="C123" s="79">
        <f>B15*0.05</f>
        <v>0</v>
      </c>
      <c r="D123" s="80" t="s">
        <v>51</v>
      </c>
      <c r="E123" s="81" t="s">
        <v>33</v>
      </c>
      <c r="F123" s="82"/>
      <c r="G123" s="83">
        <f t="shared" si="3"/>
        <v>0</v>
      </c>
      <c r="H123" s="84" t="e">
        <f t="shared" si="5"/>
        <v>#DIV/0!</v>
      </c>
    </row>
    <row r="124" spans="1:8" ht="15.75">
      <c r="A124" s="85" t="s">
        <v>120</v>
      </c>
      <c r="B124" s="86"/>
      <c r="C124" s="58">
        <f>B14+B15</f>
        <v>0</v>
      </c>
      <c r="D124" s="87" t="s">
        <v>5</v>
      </c>
      <c r="E124" s="88" t="s">
        <v>33</v>
      </c>
      <c r="F124" s="61"/>
      <c r="G124" s="89">
        <f t="shared" ref="G124:G148" si="6">C124*F124</f>
        <v>0</v>
      </c>
      <c r="H124" s="63" t="e">
        <f t="shared" si="5"/>
        <v>#DIV/0!</v>
      </c>
    </row>
    <row r="125" spans="1:8" ht="15.75">
      <c r="A125" s="90" t="s">
        <v>121</v>
      </c>
      <c r="B125" s="91"/>
      <c r="C125" s="92"/>
      <c r="D125" s="93" t="s">
        <v>43</v>
      </c>
      <c r="E125" s="94" t="s">
        <v>33</v>
      </c>
      <c r="F125" s="70"/>
      <c r="G125" s="71">
        <f>C125*F125</f>
        <v>0</v>
      </c>
      <c r="H125" s="72" t="e">
        <f t="shared" si="5"/>
        <v>#DIV/0!</v>
      </c>
    </row>
    <row r="126" spans="1:8" ht="15.75">
      <c r="A126" s="85" t="s">
        <v>225</v>
      </c>
      <c r="B126" s="86"/>
      <c r="C126" s="58">
        <v>102</v>
      </c>
      <c r="D126" s="87" t="s">
        <v>122</v>
      </c>
      <c r="E126" s="88" t="s">
        <v>33</v>
      </c>
      <c r="F126" s="61"/>
      <c r="G126" s="89">
        <f t="shared" si="6"/>
        <v>0</v>
      </c>
      <c r="H126" s="63" t="e">
        <f t="shared" si="5"/>
        <v>#DIV/0!</v>
      </c>
    </row>
    <row r="127" spans="1:8" ht="15.75">
      <c r="A127" s="77" t="s">
        <v>226</v>
      </c>
      <c r="B127" s="78"/>
      <c r="C127" s="79">
        <f>C126*1.1</f>
        <v>112.2</v>
      </c>
      <c r="D127" s="80" t="s">
        <v>7</v>
      </c>
      <c r="E127" s="81" t="s">
        <v>33</v>
      </c>
      <c r="F127" s="82"/>
      <c r="G127" s="83">
        <f t="shared" si="6"/>
        <v>0</v>
      </c>
      <c r="H127" s="84" t="e">
        <f t="shared" si="5"/>
        <v>#DIV/0!</v>
      </c>
    </row>
    <row r="128" spans="1:8" ht="15.75">
      <c r="A128" s="77" t="s">
        <v>123</v>
      </c>
      <c r="B128" s="78"/>
      <c r="C128" s="79"/>
      <c r="D128" s="80" t="s">
        <v>7</v>
      </c>
      <c r="E128" s="81" t="s">
        <v>33</v>
      </c>
      <c r="F128" s="82"/>
      <c r="G128" s="83">
        <f t="shared" si="6"/>
        <v>0</v>
      </c>
      <c r="H128" s="84" t="e">
        <f t="shared" si="5"/>
        <v>#DIV/0!</v>
      </c>
    </row>
    <row r="129" spans="1:8" ht="15.75">
      <c r="A129" s="85" t="s">
        <v>124</v>
      </c>
      <c r="B129" s="86"/>
      <c r="C129" s="58"/>
      <c r="D129" s="87" t="s">
        <v>122</v>
      </c>
      <c r="E129" s="88" t="s">
        <v>33</v>
      </c>
      <c r="F129" s="61"/>
      <c r="G129" s="89">
        <f t="shared" si="6"/>
        <v>0</v>
      </c>
      <c r="H129" s="63" t="e">
        <f t="shared" si="5"/>
        <v>#DIV/0!</v>
      </c>
    </row>
    <row r="130" spans="1:8" ht="15.75">
      <c r="A130" s="77" t="s">
        <v>125</v>
      </c>
      <c r="B130" s="78"/>
      <c r="C130" s="79">
        <f>C129*7</f>
        <v>0</v>
      </c>
      <c r="D130" s="80" t="s">
        <v>7</v>
      </c>
      <c r="E130" s="81" t="s">
        <v>33</v>
      </c>
      <c r="F130" s="82"/>
      <c r="G130" s="83">
        <f t="shared" si="6"/>
        <v>0</v>
      </c>
      <c r="H130" s="84" t="e">
        <f t="shared" si="5"/>
        <v>#DIV/0!</v>
      </c>
    </row>
    <row r="131" spans="1:8" ht="15.75">
      <c r="A131" s="85" t="s">
        <v>126</v>
      </c>
      <c r="B131" s="103"/>
      <c r="C131" s="58"/>
      <c r="D131" s="104" t="s">
        <v>122</v>
      </c>
      <c r="E131" s="88" t="s">
        <v>33</v>
      </c>
      <c r="F131" s="61"/>
      <c r="G131" s="105">
        <f t="shared" si="6"/>
        <v>0</v>
      </c>
      <c r="H131" s="63" t="e">
        <f t="shared" si="5"/>
        <v>#DIV/0!</v>
      </c>
    </row>
    <row r="132" spans="1:8" ht="31.5">
      <c r="A132" s="77" t="s">
        <v>127</v>
      </c>
      <c r="B132" s="115"/>
      <c r="C132" s="116"/>
      <c r="D132" s="117" t="s">
        <v>7</v>
      </c>
      <c r="E132" s="81" t="s">
        <v>33</v>
      </c>
      <c r="F132" s="120"/>
      <c r="G132" s="119">
        <f t="shared" si="6"/>
        <v>0</v>
      </c>
      <c r="H132" s="84" t="e">
        <f t="shared" si="5"/>
        <v>#DIV/0!</v>
      </c>
    </row>
    <row r="133" spans="1:8" ht="15.75">
      <c r="A133" s="121" t="s">
        <v>128</v>
      </c>
      <c r="B133" s="122"/>
      <c r="C133" s="123">
        <v>1</v>
      </c>
      <c r="D133" s="124" t="s">
        <v>43</v>
      </c>
      <c r="E133" s="125" t="s">
        <v>33</v>
      </c>
      <c r="F133" s="70"/>
      <c r="G133" s="71">
        <f t="shared" si="6"/>
        <v>0</v>
      </c>
      <c r="H133" s="126" t="e">
        <f t="shared" si="5"/>
        <v>#DIV/0!</v>
      </c>
    </row>
    <row r="134" spans="1:8" ht="15.75">
      <c r="A134" s="85" t="s">
        <v>129</v>
      </c>
      <c r="B134" s="103"/>
      <c r="C134" s="58"/>
      <c r="D134" s="104" t="s">
        <v>122</v>
      </c>
      <c r="E134" s="88" t="s">
        <v>33</v>
      </c>
      <c r="F134" s="61"/>
      <c r="G134" s="105"/>
      <c r="H134" s="63"/>
    </row>
    <row r="135" spans="1:8" ht="15.75">
      <c r="A135" s="77" t="s">
        <v>130</v>
      </c>
      <c r="B135" s="115"/>
      <c r="C135" s="116"/>
      <c r="D135" s="117" t="s">
        <v>7</v>
      </c>
      <c r="E135" s="81" t="s">
        <v>33</v>
      </c>
      <c r="F135" s="120"/>
      <c r="G135" s="119"/>
      <c r="H135" s="84"/>
    </row>
    <row r="136" spans="1:8" ht="15.75">
      <c r="A136" s="121" t="s">
        <v>128</v>
      </c>
      <c r="B136" s="122"/>
      <c r="C136" s="123"/>
      <c r="D136" s="124" t="s">
        <v>43</v>
      </c>
      <c r="E136" s="125" t="s">
        <v>33</v>
      </c>
      <c r="F136" s="70"/>
      <c r="G136" s="71">
        <f t="shared" si="6"/>
        <v>0</v>
      </c>
      <c r="H136" s="126"/>
    </row>
    <row r="137" spans="1:8" ht="15.75">
      <c r="A137" s="77" t="s">
        <v>131</v>
      </c>
      <c r="B137" s="115"/>
      <c r="C137" s="116"/>
      <c r="D137" s="117" t="s">
        <v>51</v>
      </c>
      <c r="E137" s="81" t="s">
        <v>33</v>
      </c>
      <c r="F137" s="120"/>
      <c r="G137" s="119"/>
      <c r="H137" s="84"/>
    </row>
    <row r="138" spans="1:8" ht="15.75">
      <c r="A138" s="121" t="s">
        <v>132</v>
      </c>
      <c r="B138" s="122"/>
      <c r="C138" s="123"/>
      <c r="D138" s="124" t="s">
        <v>43</v>
      </c>
      <c r="E138" s="125" t="s">
        <v>33</v>
      </c>
      <c r="F138" s="70"/>
      <c r="G138" s="71">
        <f t="shared" si="6"/>
        <v>0</v>
      </c>
      <c r="H138" s="126"/>
    </row>
    <row r="139" spans="1:8" ht="15.75">
      <c r="A139" s="77" t="s">
        <v>133</v>
      </c>
      <c r="B139" s="115"/>
      <c r="C139" s="116">
        <f>B13*0.07</f>
        <v>0</v>
      </c>
      <c r="D139" s="117" t="s">
        <v>51</v>
      </c>
      <c r="E139" s="81" t="s">
        <v>33</v>
      </c>
      <c r="F139" s="120"/>
      <c r="G139" s="119">
        <f t="shared" si="6"/>
        <v>0</v>
      </c>
      <c r="H139" s="84" t="e">
        <f t="shared" ref="H139:H202" si="7">G139/G$222</f>
        <v>#DIV/0!</v>
      </c>
    </row>
    <row r="140" spans="1:8" ht="15.75">
      <c r="A140" s="85" t="s">
        <v>134</v>
      </c>
      <c r="B140" s="103"/>
      <c r="C140" s="58">
        <f>B13</f>
        <v>0</v>
      </c>
      <c r="D140" s="104" t="s">
        <v>5</v>
      </c>
      <c r="E140" s="88" t="s">
        <v>33</v>
      </c>
      <c r="F140" s="61"/>
      <c r="G140" s="105">
        <f t="shared" si="6"/>
        <v>0</v>
      </c>
      <c r="H140" s="63" t="e">
        <f t="shared" si="7"/>
        <v>#DIV/0!</v>
      </c>
    </row>
    <row r="141" spans="1:8" ht="15.75">
      <c r="A141" s="121" t="s">
        <v>135</v>
      </c>
      <c r="B141" s="122"/>
      <c r="C141" s="123"/>
      <c r="D141" s="124" t="s">
        <v>43</v>
      </c>
      <c r="E141" s="125" t="s">
        <v>33</v>
      </c>
      <c r="F141" s="70"/>
      <c r="G141" s="71">
        <f t="shared" si="6"/>
        <v>0</v>
      </c>
      <c r="H141" s="126" t="e">
        <f t="shared" si="7"/>
        <v>#DIV/0!</v>
      </c>
    </row>
    <row r="142" spans="1:8" ht="15.75">
      <c r="A142" s="85" t="s">
        <v>136</v>
      </c>
      <c r="B142" s="103"/>
      <c r="C142" s="58">
        <f>B12</f>
        <v>88</v>
      </c>
      <c r="D142" s="104" t="s">
        <v>5</v>
      </c>
      <c r="E142" s="88" t="s">
        <v>33</v>
      </c>
      <c r="F142" s="61"/>
      <c r="G142" s="105">
        <f t="shared" si="6"/>
        <v>0</v>
      </c>
      <c r="H142" s="63" t="e">
        <f t="shared" si="7"/>
        <v>#DIV/0!</v>
      </c>
    </row>
    <row r="143" spans="1:8" ht="15.75">
      <c r="A143" s="127" t="s">
        <v>137</v>
      </c>
      <c r="B143" s="128"/>
      <c r="C143" s="129">
        <f>C142*0.08*1000/80</f>
        <v>88</v>
      </c>
      <c r="D143" s="130" t="s">
        <v>7</v>
      </c>
      <c r="E143" s="131" t="s">
        <v>33</v>
      </c>
      <c r="F143" s="132"/>
      <c r="G143" s="133">
        <f t="shared" si="6"/>
        <v>0</v>
      </c>
      <c r="H143" s="84" t="e">
        <f t="shared" si="7"/>
        <v>#DIV/0!</v>
      </c>
    </row>
    <row r="144" spans="1:8" ht="15.75">
      <c r="A144" s="127" t="s">
        <v>138</v>
      </c>
      <c r="B144" s="128" t="s">
        <v>139</v>
      </c>
      <c r="C144" s="129"/>
      <c r="D144" s="130" t="s">
        <v>7</v>
      </c>
      <c r="E144" s="131" t="s">
        <v>33</v>
      </c>
      <c r="F144" s="132"/>
      <c r="G144" s="119">
        <f t="shared" si="6"/>
        <v>0</v>
      </c>
      <c r="H144" s="84" t="e">
        <f t="shared" si="7"/>
        <v>#DIV/0!</v>
      </c>
    </row>
    <row r="145" spans="1:8" ht="15.75">
      <c r="A145" s="90" t="s">
        <v>140</v>
      </c>
      <c r="B145" s="91"/>
      <c r="C145" s="92">
        <v>1</v>
      </c>
      <c r="D145" s="93" t="s">
        <v>43</v>
      </c>
      <c r="E145" s="94" t="s">
        <v>33</v>
      </c>
      <c r="F145" s="70"/>
      <c r="G145" s="71">
        <f t="shared" si="6"/>
        <v>0</v>
      </c>
      <c r="H145" s="72" t="e">
        <f t="shared" si="7"/>
        <v>#DIV/0!</v>
      </c>
    </row>
    <row r="146" spans="1:8" ht="15.75">
      <c r="A146" s="85" t="s">
        <v>141</v>
      </c>
      <c r="B146" s="103"/>
      <c r="C146" s="58">
        <f>C144</f>
        <v>0</v>
      </c>
      <c r="D146" s="104" t="s">
        <v>7</v>
      </c>
      <c r="E146" s="88" t="s">
        <v>33</v>
      </c>
      <c r="F146" s="61"/>
      <c r="G146" s="105">
        <f t="shared" si="6"/>
        <v>0</v>
      </c>
      <c r="H146" s="63" t="e">
        <f t="shared" si="7"/>
        <v>#DIV/0!</v>
      </c>
    </row>
    <row r="147" spans="1:8" ht="15.75">
      <c r="A147" s="127" t="s">
        <v>142</v>
      </c>
      <c r="B147" s="115"/>
      <c r="C147" s="116"/>
      <c r="D147" s="117" t="s">
        <v>7</v>
      </c>
      <c r="E147" s="131" t="s">
        <v>33</v>
      </c>
      <c r="F147" s="134"/>
      <c r="G147" s="119">
        <f t="shared" si="6"/>
        <v>0</v>
      </c>
      <c r="H147" s="84" t="e">
        <f t="shared" si="7"/>
        <v>#DIV/0!</v>
      </c>
    </row>
    <row r="148" spans="1:8" ht="16.5" thickBot="1">
      <c r="A148" s="127" t="s">
        <v>143</v>
      </c>
      <c r="B148" s="115"/>
      <c r="C148" s="116"/>
      <c r="D148" s="117" t="s">
        <v>7</v>
      </c>
      <c r="E148" s="131" t="s">
        <v>33</v>
      </c>
      <c r="F148" s="134"/>
      <c r="G148" s="119">
        <f t="shared" si="6"/>
        <v>0</v>
      </c>
      <c r="H148" s="84" t="e">
        <f t="shared" si="7"/>
        <v>#DIV/0!</v>
      </c>
    </row>
    <row r="149" spans="1:8" ht="16.5" thickBot="1">
      <c r="A149" s="50" t="s">
        <v>144</v>
      </c>
      <c r="B149" s="51"/>
      <c r="C149" s="52">
        <v>1</v>
      </c>
      <c r="D149" s="53"/>
      <c r="E149" s="54"/>
      <c r="F149" s="54"/>
      <c r="G149" s="55">
        <f>SUM(G150:G160)</f>
        <v>0</v>
      </c>
      <c r="H149" s="56" t="e">
        <f t="shared" si="7"/>
        <v>#DIV/0!</v>
      </c>
    </row>
    <row r="150" spans="1:8" ht="15.75">
      <c r="A150" s="135" t="s">
        <v>145</v>
      </c>
      <c r="B150" s="136"/>
      <c r="C150" s="58">
        <f>B$16</f>
        <v>1075</v>
      </c>
      <c r="D150" s="137" t="s">
        <v>5</v>
      </c>
      <c r="E150" s="138" t="s">
        <v>33</v>
      </c>
      <c r="F150" s="61"/>
      <c r="G150" s="139">
        <f t="shared" ref="G150:G166" si="8">C150*F150</f>
        <v>0</v>
      </c>
      <c r="H150" s="63" t="e">
        <f t="shared" si="7"/>
        <v>#DIV/0!</v>
      </c>
    </row>
    <row r="151" spans="1:8" ht="15.75">
      <c r="A151" s="135" t="s">
        <v>62</v>
      </c>
      <c r="B151" s="136"/>
      <c r="C151" s="58">
        <f>B$16</f>
        <v>1075</v>
      </c>
      <c r="D151" s="137" t="s">
        <v>5</v>
      </c>
      <c r="E151" s="138" t="s">
        <v>33</v>
      </c>
      <c r="F151" s="61"/>
      <c r="G151" s="139">
        <f t="shared" si="8"/>
        <v>0</v>
      </c>
      <c r="H151" s="63" t="e">
        <f t="shared" si="7"/>
        <v>#DIV/0!</v>
      </c>
    </row>
    <row r="152" spans="1:8" ht="15.75">
      <c r="A152" s="140" t="s">
        <v>146</v>
      </c>
      <c r="B152" s="78"/>
      <c r="C152" s="141">
        <f>C151*0.001</f>
        <v>1.075</v>
      </c>
      <c r="D152" s="117" t="s">
        <v>64</v>
      </c>
      <c r="E152" s="81" t="s">
        <v>33</v>
      </c>
      <c r="F152" s="82"/>
      <c r="G152" s="142">
        <f t="shared" si="8"/>
        <v>0</v>
      </c>
      <c r="H152" s="84" t="e">
        <f t="shared" si="7"/>
        <v>#DIV/0!</v>
      </c>
    </row>
    <row r="153" spans="1:8" ht="31.5">
      <c r="A153" s="135" t="s">
        <v>147</v>
      </c>
      <c r="B153" s="86"/>
      <c r="C153" s="58">
        <f>B$16</f>
        <v>1075</v>
      </c>
      <c r="D153" s="104" t="s">
        <v>5</v>
      </c>
      <c r="E153" s="88" t="s">
        <v>33</v>
      </c>
      <c r="F153" s="61"/>
      <c r="G153" s="139">
        <f t="shared" si="8"/>
        <v>0</v>
      </c>
      <c r="H153" s="63" t="e">
        <f t="shared" si="7"/>
        <v>#DIV/0!</v>
      </c>
    </row>
    <row r="154" spans="1:8" ht="15.75">
      <c r="A154" s="135" t="s">
        <v>148</v>
      </c>
      <c r="B154" s="86"/>
      <c r="C154" s="58">
        <f>B$16*2</f>
        <v>2150</v>
      </c>
      <c r="D154" s="104" t="s">
        <v>5</v>
      </c>
      <c r="E154" s="88" t="s">
        <v>33</v>
      </c>
      <c r="F154" s="61"/>
      <c r="G154" s="139">
        <f t="shared" si="8"/>
        <v>0</v>
      </c>
      <c r="H154" s="63" t="e">
        <f t="shared" si="7"/>
        <v>#DIV/0!</v>
      </c>
    </row>
    <row r="155" spans="1:8" ht="15.75">
      <c r="A155" s="135" t="s">
        <v>149</v>
      </c>
      <c r="B155" s="86"/>
      <c r="C155" s="58">
        <f>B$16</f>
        <v>1075</v>
      </c>
      <c r="D155" s="104" t="s">
        <v>5</v>
      </c>
      <c r="E155" s="88" t="s">
        <v>33</v>
      </c>
      <c r="F155" s="61"/>
      <c r="G155" s="139">
        <f t="shared" si="8"/>
        <v>0</v>
      </c>
      <c r="H155" s="63" t="e">
        <f t="shared" si="7"/>
        <v>#DIV/0!</v>
      </c>
    </row>
    <row r="156" spans="1:8" ht="15.75">
      <c r="A156" s="135" t="s">
        <v>150</v>
      </c>
      <c r="B156" s="86"/>
      <c r="C156" s="58">
        <f>B$16</f>
        <v>1075</v>
      </c>
      <c r="D156" s="104" t="s">
        <v>5</v>
      </c>
      <c r="E156" s="88" t="s">
        <v>33</v>
      </c>
      <c r="F156" s="61"/>
      <c r="G156" s="139">
        <f t="shared" si="8"/>
        <v>0</v>
      </c>
      <c r="H156" s="63" t="e">
        <f t="shared" si="7"/>
        <v>#DIV/0!</v>
      </c>
    </row>
    <row r="157" spans="1:8" ht="15.75">
      <c r="A157" s="135" t="s">
        <v>151</v>
      </c>
      <c r="B157" s="86"/>
      <c r="C157" s="58">
        <f>B$16</f>
        <v>1075</v>
      </c>
      <c r="D157" s="104" t="s">
        <v>5</v>
      </c>
      <c r="E157" s="88" t="s">
        <v>33</v>
      </c>
      <c r="F157" s="61"/>
      <c r="G157" s="139">
        <f t="shared" si="8"/>
        <v>0</v>
      </c>
      <c r="H157" s="63" t="e">
        <f t="shared" si="7"/>
        <v>#DIV/0!</v>
      </c>
    </row>
    <row r="158" spans="1:8" ht="15.75">
      <c r="A158" s="140" t="s">
        <v>152</v>
      </c>
      <c r="B158" s="78"/>
      <c r="C158" s="141">
        <f>C157*0.04</f>
        <v>43</v>
      </c>
      <c r="D158" s="117" t="s">
        <v>119</v>
      </c>
      <c r="E158" s="81" t="s">
        <v>33</v>
      </c>
      <c r="F158" s="82"/>
      <c r="G158" s="142">
        <f t="shared" si="8"/>
        <v>0</v>
      </c>
      <c r="H158" s="84" t="e">
        <f t="shared" si="7"/>
        <v>#DIV/0!</v>
      </c>
    </row>
    <row r="159" spans="1:8" ht="15.75">
      <c r="A159" s="135" t="s">
        <v>153</v>
      </c>
      <c r="B159" s="86"/>
      <c r="C159" s="58">
        <f>B$16</f>
        <v>1075</v>
      </c>
      <c r="D159" s="104" t="s">
        <v>5</v>
      </c>
      <c r="E159" s="88" t="s">
        <v>33</v>
      </c>
      <c r="F159" s="61"/>
      <c r="G159" s="139">
        <f t="shared" si="8"/>
        <v>0</v>
      </c>
      <c r="H159" s="63" t="e">
        <f t="shared" si="7"/>
        <v>#DIV/0!</v>
      </c>
    </row>
    <row r="160" spans="1:8" ht="32.25" thickBot="1">
      <c r="A160" s="140" t="s">
        <v>154</v>
      </c>
      <c r="B160" s="78"/>
      <c r="C160" s="141">
        <f>C159*0.025</f>
        <v>26.875</v>
      </c>
      <c r="D160" s="117" t="s">
        <v>119</v>
      </c>
      <c r="E160" s="81" t="s">
        <v>33</v>
      </c>
      <c r="F160" s="82"/>
      <c r="G160" s="142">
        <f t="shared" si="8"/>
        <v>0</v>
      </c>
      <c r="H160" s="84" t="e">
        <f t="shared" si="7"/>
        <v>#DIV/0!</v>
      </c>
    </row>
    <row r="161" spans="1:8" ht="16.5" thickBot="1">
      <c r="A161" s="50" t="s">
        <v>155</v>
      </c>
      <c r="B161" s="51"/>
      <c r="C161" s="52">
        <v>1</v>
      </c>
      <c r="D161" s="53"/>
      <c r="E161" s="54"/>
      <c r="F161" s="54"/>
      <c r="G161" s="55">
        <f>SUM(G162:G166)</f>
        <v>0</v>
      </c>
      <c r="H161" s="56" t="e">
        <f t="shared" si="7"/>
        <v>#DIV/0!</v>
      </c>
    </row>
    <row r="162" spans="1:8" ht="31.5">
      <c r="A162" s="135" t="s">
        <v>156</v>
      </c>
      <c r="B162" s="86"/>
      <c r="C162" s="58">
        <f>B$16*3</f>
        <v>3225</v>
      </c>
      <c r="D162" s="104" t="s">
        <v>5</v>
      </c>
      <c r="E162" s="88" t="s">
        <v>33</v>
      </c>
      <c r="F162" s="61"/>
      <c r="G162" s="139">
        <f t="shared" si="8"/>
        <v>0</v>
      </c>
      <c r="H162" s="63" t="e">
        <f t="shared" si="7"/>
        <v>#DIV/0!</v>
      </c>
    </row>
    <row r="163" spans="1:8" ht="15.75">
      <c r="A163" s="135" t="s">
        <v>157</v>
      </c>
      <c r="B163" s="86"/>
      <c r="C163" s="58">
        <f>B$16</f>
        <v>1075</v>
      </c>
      <c r="D163" s="104" t="s">
        <v>5</v>
      </c>
      <c r="E163" s="88" t="s">
        <v>33</v>
      </c>
      <c r="F163" s="61"/>
      <c r="G163" s="139">
        <f t="shared" si="8"/>
        <v>0</v>
      </c>
      <c r="H163" s="63" t="e">
        <f t="shared" si="7"/>
        <v>#DIV/0!</v>
      </c>
    </row>
    <row r="164" spans="1:8" ht="15.75">
      <c r="A164" s="140" t="s">
        <v>158</v>
      </c>
      <c r="B164" s="78"/>
      <c r="C164" s="141">
        <f>C163*0.0004</f>
        <v>0.43</v>
      </c>
      <c r="D164" s="117" t="s">
        <v>64</v>
      </c>
      <c r="E164" s="81" t="s">
        <v>33</v>
      </c>
      <c r="F164" s="82"/>
      <c r="G164" s="143">
        <f t="shared" si="8"/>
        <v>0</v>
      </c>
      <c r="H164" s="84" t="e">
        <f t="shared" si="7"/>
        <v>#DIV/0!</v>
      </c>
    </row>
    <row r="165" spans="1:8" ht="15.75">
      <c r="A165" s="135" t="s">
        <v>153</v>
      </c>
      <c r="B165" s="86"/>
      <c r="C165" s="58">
        <f>B$16</f>
        <v>1075</v>
      </c>
      <c r="D165" s="104" t="s">
        <v>5</v>
      </c>
      <c r="E165" s="88" t="s">
        <v>33</v>
      </c>
      <c r="F165" s="61"/>
      <c r="G165" s="139">
        <f t="shared" si="8"/>
        <v>0</v>
      </c>
      <c r="H165" s="63" t="e">
        <f t="shared" si="7"/>
        <v>#DIV/0!</v>
      </c>
    </row>
    <row r="166" spans="1:8" ht="16.5" thickBot="1">
      <c r="A166" s="140" t="s">
        <v>159</v>
      </c>
      <c r="B166" s="78"/>
      <c r="C166" s="141">
        <f>C165*0.04</f>
        <v>43</v>
      </c>
      <c r="D166" s="117" t="s">
        <v>119</v>
      </c>
      <c r="E166" s="81" t="s">
        <v>33</v>
      </c>
      <c r="F166" s="82"/>
      <c r="G166" s="142">
        <f t="shared" si="8"/>
        <v>0</v>
      </c>
      <c r="H166" s="84" t="e">
        <f t="shared" si="7"/>
        <v>#DIV/0!</v>
      </c>
    </row>
    <row r="167" spans="1:8" ht="16.5" thickBot="1">
      <c r="A167" s="50" t="s">
        <v>160</v>
      </c>
      <c r="B167" s="51"/>
      <c r="C167" s="52">
        <v>1</v>
      </c>
      <c r="D167" s="53"/>
      <c r="E167" s="54"/>
      <c r="F167" s="54"/>
      <c r="G167" s="55">
        <f>SUM(G168:G180)</f>
        <v>0</v>
      </c>
      <c r="H167" s="56" t="e">
        <f t="shared" si="7"/>
        <v>#DIV/0!</v>
      </c>
    </row>
    <row r="168" spans="1:8" ht="15.75">
      <c r="A168" s="135" t="s">
        <v>62</v>
      </c>
      <c r="B168" s="136"/>
      <c r="C168" s="58">
        <f>B$17</f>
        <v>0</v>
      </c>
      <c r="D168" s="137" t="s">
        <v>5</v>
      </c>
      <c r="E168" s="138" t="s">
        <v>33</v>
      </c>
      <c r="F168" s="61"/>
      <c r="G168" s="139">
        <f>C168*F168</f>
        <v>0</v>
      </c>
      <c r="H168" s="63" t="e">
        <f>G168/G$222</f>
        <v>#DIV/0!</v>
      </c>
    </row>
    <row r="169" spans="1:8" ht="15.75">
      <c r="A169" s="140" t="s">
        <v>146</v>
      </c>
      <c r="B169" s="78"/>
      <c r="C169" s="141">
        <f>C168*0.001</f>
        <v>0</v>
      </c>
      <c r="D169" s="117" t="s">
        <v>64</v>
      </c>
      <c r="E169" s="81" t="s">
        <v>33</v>
      </c>
      <c r="F169" s="82"/>
      <c r="G169" s="142">
        <f>C169*F169</f>
        <v>0</v>
      </c>
      <c r="H169" s="84" t="e">
        <f>G169/G$222</f>
        <v>#DIV/0!</v>
      </c>
    </row>
    <row r="170" spans="1:8" ht="31.5">
      <c r="A170" s="144" t="s">
        <v>161</v>
      </c>
      <c r="B170" s="145"/>
      <c r="C170" s="97">
        <f>B$17</f>
        <v>0</v>
      </c>
      <c r="D170" s="98" t="s">
        <v>5</v>
      </c>
      <c r="E170" s="99" t="s">
        <v>33</v>
      </c>
      <c r="F170" s="61"/>
      <c r="G170" s="146">
        <f t="shared" ref="G170:G203" si="9">C170*F170</f>
        <v>0</v>
      </c>
      <c r="H170" s="101" t="e">
        <f t="shared" si="7"/>
        <v>#DIV/0!</v>
      </c>
    </row>
    <row r="171" spans="1:8" ht="15.75">
      <c r="A171" s="144" t="s">
        <v>148</v>
      </c>
      <c r="B171" s="145"/>
      <c r="C171" s="97">
        <f>B$17*2</f>
        <v>0</v>
      </c>
      <c r="D171" s="147" t="s">
        <v>5</v>
      </c>
      <c r="E171" s="99" t="s">
        <v>33</v>
      </c>
      <c r="F171" s="61"/>
      <c r="G171" s="146">
        <f t="shared" si="9"/>
        <v>0</v>
      </c>
      <c r="H171" s="101" t="e">
        <f t="shared" si="7"/>
        <v>#DIV/0!</v>
      </c>
    </row>
    <row r="172" spans="1:8" ht="15.75">
      <c r="A172" s="144" t="s">
        <v>162</v>
      </c>
      <c r="B172" s="145"/>
      <c r="C172" s="97">
        <f>B$17*2</f>
        <v>0</v>
      </c>
      <c r="D172" s="147" t="s">
        <v>5</v>
      </c>
      <c r="E172" s="99" t="s">
        <v>33</v>
      </c>
      <c r="F172" s="61"/>
      <c r="G172" s="146">
        <f t="shared" si="9"/>
        <v>0</v>
      </c>
      <c r="H172" s="101" t="e">
        <f t="shared" si="7"/>
        <v>#DIV/0!</v>
      </c>
    </row>
    <row r="173" spans="1:8" ht="15.75">
      <c r="A173" s="144" t="s">
        <v>163</v>
      </c>
      <c r="B173" s="145"/>
      <c r="C173" s="97">
        <f>B$17</f>
        <v>0</v>
      </c>
      <c r="D173" s="98" t="s">
        <v>5</v>
      </c>
      <c r="E173" s="99" t="s">
        <v>33</v>
      </c>
      <c r="F173" s="61"/>
      <c r="G173" s="146">
        <f t="shared" si="9"/>
        <v>0</v>
      </c>
      <c r="H173" s="101" t="e">
        <f t="shared" si="7"/>
        <v>#DIV/0!</v>
      </c>
    </row>
    <row r="174" spans="1:8" ht="31.5">
      <c r="A174" s="148" t="s">
        <v>164</v>
      </c>
      <c r="B174" s="149"/>
      <c r="C174" s="150">
        <f>C173*1.1</f>
        <v>0</v>
      </c>
      <c r="D174" s="151" t="s">
        <v>5</v>
      </c>
      <c r="E174" s="152" t="s">
        <v>33</v>
      </c>
      <c r="F174" s="153"/>
      <c r="G174" s="154">
        <f t="shared" si="9"/>
        <v>0</v>
      </c>
      <c r="H174" s="155" t="e">
        <f t="shared" si="7"/>
        <v>#DIV/0!</v>
      </c>
    </row>
    <row r="175" spans="1:8" ht="31.5">
      <c r="A175" s="148" t="s">
        <v>165</v>
      </c>
      <c r="B175" s="149"/>
      <c r="C175" s="150">
        <f>C173*1.05</f>
        <v>0</v>
      </c>
      <c r="D175" s="151" t="s">
        <v>5</v>
      </c>
      <c r="E175" s="152" t="s">
        <v>33</v>
      </c>
      <c r="F175" s="153"/>
      <c r="G175" s="154">
        <f t="shared" si="9"/>
        <v>0</v>
      </c>
      <c r="H175" s="155" t="e">
        <f t="shared" si="7"/>
        <v>#DIV/0!</v>
      </c>
    </row>
    <row r="176" spans="1:8" ht="31.5">
      <c r="A176" s="156" t="s">
        <v>166</v>
      </c>
      <c r="B176" s="157"/>
      <c r="C176" s="158"/>
      <c r="D176" s="159" t="s">
        <v>43</v>
      </c>
      <c r="E176" s="160" t="s">
        <v>33</v>
      </c>
      <c r="F176" s="70"/>
      <c r="G176" s="161">
        <f t="shared" si="9"/>
        <v>0</v>
      </c>
      <c r="H176" s="162" t="e">
        <f t="shared" si="7"/>
        <v>#DIV/0!</v>
      </c>
    </row>
    <row r="177" spans="1:8" ht="15.75">
      <c r="A177" s="144" t="s">
        <v>167</v>
      </c>
      <c r="B177" s="145"/>
      <c r="C177" s="97">
        <f>B$17</f>
        <v>0</v>
      </c>
      <c r="D177" s="98" t="s">
        <v>5</v>
      </c>
      <c r="E177" s="99" t="s">
        <v>33</v>
      </c>
      <c r="F177" s="61"/>
      <c r="G177" s="146">
        <f t="shared" si="9"/>
        <v>0</v>
      </c>
      <c r="H177" s="101" t="e">
        <f t="shared" si="7"/>
        <v>#DIV/0!</v>
      </c>
    </row>
    <row r="178" spans="1:8" ht="15.75">
      <c r="A178" s="144" t="s">
        <v>168</v>
      </c>
      <c r="B178" s="145"/>
      <c r="C178" s="97">
        <f>B$17</f>
        <v>0</v>
      </c>
      <c r="D178" s="98" t="s">
        <v>5</v>
      </c>
      <c r="E178" s="99" t="s">
        <v>33</v>
      </c>
      <c r="F178" s="61"/>
      <c r="G178" s="146">
        <f t="shared" si="9"/>
        <v>0</v>
      </c>
      <c r="H178" s="101" t="e">
        <f t="shared" si="7"/>
        <v>#DIV/0!</v>
      </c>
    </row>
    <row r="179" spans="1:8" ht="15.75">
      <c r="A179" s="144" t="s">
        <v>169</v>
      </c>
      <c r="B179" s="145"/>
      <c r="C179" s="97">
        <f>B$17</f>
        <v>0</v>
      </c>
      <c r="D179" s="98" t="s">
        <v>5</v>
      </c>
      <c r="E179" s="99" t="s">
        <v>33</v>
      </c>
      <c r="F179" s="61"/>
      <c r="G179" s="146">
        <f t="shared" si="9"/>
        <v>0</v>
      </c>
      <c r="H179" s="101" t="e">
        <f t="shared" si="7"/>
        <v>#DIV/0!</v>
      </c>
    </row>
    <row r="180" spans="1:8" ht="16.5" thickBot="1">
      <c r="A180" s="144" t="s">
        <v>170</v>
      </c>
      <c r="B180" s="145"/>
      <c r="C180" s="97">
        <f>B$17</f>
        <v>0</v>
      </c>
      <c r="D180" s="98" t="s">
        <v>5</v>
      </c>
      <c r="E180" s="99" t="s">
        <v>33</v>
      </c>
      <c r="F180" s="61"/>
      <c r="G180" s="146">
        <f t="shared" si="9"/>
        <v>0</v>
      </c>
      <c r="H180" s="101" t="e">
        <f t="shared" si="7"/>
        <v>#DIV/0!</v>
      </c>
    </row>
    <row r="181" spans="1:8" ht="16.5" thickBot="1">
      <c r="A181" s="50" t="s">
        <v>171</v>
      </c>
      <c r="B181" s="51"/>
      <c r="C181" s="52">
        <v>1</v>
      </c>
      <c r="D181" s="53"/>
      <c r="E181" s="54"/>
      <c r="F181" s="54"/>
      <c r="G181" s="55">
        <f>SUM(G182:G183)</f>
        <v>0</v>
      </c>
      <c r="H181" s="56" t="e">
        <f t="shared" si="7"/>
        <v>#DIV/0!</v>
      </c>
    </row>
    <row r="182" spans="1:8" ht="31.5">
      <c r="A182" s="144" t="s">
        <v>172</v>
      </c>
      <c r="B182" s="145"/>
      <c r="C182" s="97"/>
      <c r="D182" s="98" t="s">
        <v>43</v>
      </c>
      <c r="E182" s="99" t="s">
        <v>33</v>
      </c>
      <c r="F182" s="61"/>
      <c r="G182" s="146">
        <f t="shared" si="9"/>
        <v>0</v>
      </c>
      <c r="H182" s="101" t="e">
        <f t="shared" si="7"/>
        <v>#DIV/0!</v>
      </c>
    </row>
    <row r="183" spans="1:8" ht="48" thickBot="1">
      <c r="A183" s="144" t="s">
        <v>173</v>
      </c>
      <c r="B183" s="145"/>
      <c r="C183" s="97">
        <f>B$17</f>
        <v>0</v>
      </c>
      <c r="D183" s="98" t="s">
        <v>5</v>
      </c>
      <c r="E183" s="99" t="s">
        <v>33</v>
      </c>
      <c r="F183" s="61"/>
      <c r="G183" s="146">
        <f t="shared" si="9"/>
        <v>0</v>
      </c>
      <c r="H183" s="101" t="e">
        <f t="shared" si="7"/>
        <v>#DIV/0!</v>
      </c>
    </row>
    <row r="184" spans="1:8" ht="16.5" thickBot="1">
      <c r="A184" s="50" t="s">
        <v>174</v>
      </c>
      <c r="B184" s="51"/>
      <c r="C184" s="52">
        <v>1</v>
      </c>
      <c r="D184" s="53"/>
      <c r="E184" s="54"/>
      <c r="F184" s="54"/>
      <c r="G184" s="55">
        <f>SUM(G185:G191)</f>
        <v>0</v>
      </c>
      <c r="H184" s="56" t="e">
        <f t="shared" si="7"/>
        <v>#DIV/0!</v>
      </c>
    </row>
    <row r="185" spans="1:8" ht="31.5">
      <c r="A185" s="144" t="s">
        <v>175</v>
      </c>
      <c r="B185" s="145"/>
      <c r="C185" s="97">
        <v>53</v>
      </c>
      <c r="D185" s="98" t="s">
        <v>5</v>
      </c>
      <c r="E185" s="99" t="s">
        <v>33</v>
      </c>
      <c r="F185" s="61"/>
      <c r="G185" s="146">
        <f t="shared" si="9"/>
        <v>0</v>
      </c>
      <c r="H185" s="101" t="e">
        <f t="shared" si="7"/>
        <v>#DIV/0!</v>
      </c>
    </row>
    <row r="186" spans="1:8" s="170" customFormat="1" ht="15.75">
      <c r="A186" s="163" t="s">
        <v>176</v>
      </c>
      <c r="B186" s="164"/>
      <c r="C186" s="165">
        <v>1</v>
      </c>
      <c r="D186" s="166" t="s">
        <v>43</v>
      </c>
      <c r="E186" s="167" t="s">
        <v>33</v>
      </c>
      <c r="F186" s="70"/>
      <c r="G186" s="168">
        <f t="shared" si="9"/>
        <v>0</v>
      </c>
      <c r="H186" s="169" t="e">
        <f t="shared" si="7"/>
        <v>#DIV/0!</v>
      </c>
    </row>
    <row r="187" spans="1:8" s="179" customFormat="1" ht="15.75">
      <c r="A187" s="171" t="s">
        <v>177</v>
      </c>
      <c r="B187" s="172" t="s">
        <v>178</v>
      </c>
      <c r="C187" s="173">
        <f>C185*0.15</f>
        <v>7.9499999999999993</v>
      </c>
      <c r="D187" s="174" t="s">
        <v>51</v>
      </c>
      <c r="E187" s="175" t="s">
        <v>33</v>
      </c>
      <c r="F187" s="176"/>
      <c r="G187" s="177">
        <f t="shared" si="9"/>
        <v>0</v>
      </c>
      <c r="H187" s="178" t="e">
        <f t="shared" si="7"/>
        <v>#DIV/0!</v>
      </c>
    </row>
    <row r="188" spans="1:8" s="170" customFormat="1" ht="15.75">
      <c r="A188" s="163" t="s">
        <v>179</v>
      </c>
      <c r="B188" s="164"/>
      <c r="C188" s="165">
        <v>1</v>
      </c>
      <c r="D188" s="166" t="s">
        <v>43</v>
      </c>
      <c r="E188" s="167" t="s">
        <v>33</v>
      </c>
      <c r="F188" s="70"/>
      <c r="G188" s="168">
        <f t="shared" si="9"/>
        <v>0</v>
      </c>
      <c r="H188" s="169" t="e">
        <f t="shared" si="7"/>
        <v>#DIV/0!</v>
      </c>
    </row>
    <row r="189" spans="1:8" s="179" customFormat="1" ht="15.75">
      <c r="A189" s="171" t="s">
        <v>180</v>
      </c>
      <c r="B189" s="172" t="s">
        <v>181</v>
      </c>
      <c r="C189" s="173">
        <f>C185*0.05</f>
        <v>2.6500000000000004</v>
      </c>
      <c r="D189" s="174" t="s">
        <v>51</v>
      </c>
      <c r="E189" s="175" t="s">
        <v>33</v>
      </c>
      <c r="F189" s="176"/>
      <c r="G189" s="177">
        <f t="shared" si="9"/>
        <v>0</v>
      </c>
      <c r="H189" s="178" t="e">
        <f t="shared" si="7"/>
        <v>#DIV/0!</v>
      </c>
    </row>
    <row r="190" spans="1:8" s="170" customFormat="1" ht="15.75">
      <c r="A190" s="163" t="s">
        <v>182</v>
      </c>
      <c r="B190" s="164"/>
      <c r="C190" s="165">
        <v>2</v>
      </c>
      <c r="D190" s="166" t="s">
        <v>43</v>
      </c>
      <c r="E190" s="167" t="s">
        <v>33</v>
      </c>
      <c r="F190" s="70"/>
      <c r="G190" s="168">
        <f t="shared" si="9"/>
        <v>0</v>
      </c>
      <c r="H190" s="169" t="e">
        <f t="shared" si="7"/>
        <v>#DIV/0!</v>
      </c>
    </row>
    <row r="191" spans="1:8" ht="32.25" thickBot="1">
      <c r="A191" s="144" t="s">
        <v>183</v>
      </c>
      <c r="B191" s="145"/>
      <c r="C191" s="97">
        <f>C185</f>
        <v>53</v>
      </c>
      <c r="D191" s="98" t="s">
        <v>5</v>
      </c>
      <c r="E191" s="99" t="s">
        <v>33</v>
      </c>
      <c r="F191" s="61"/>
      <c r="G191" s="146">
        <f t="shared" si="9"/>
        <v>0</v>
      </c>
      <c r="H191" s="101" t="e">
        <f t="shared" si="7"/>
        <v>#DIV/0!</v>
      </c>
    </row>
    <row r="192" spans="1:8" ht="16.5" thickBot="1">
      <c r="A192" s="50" t="s">
        <v>184</v>
      </c>
      <c r="B192" s="51"/>
      <c r="C192" s="52">
        <v>1</v>
      </c>
      <c r="D192" s="53"/>
      <c r="E192" s="54"/>
      <c r="F192" s="54"/>
      <c r="G192" s="55">
        <f>SUM(G193:G203)</f>
        <v>0</v>
      </c>
      <c r="H192" s="56" t="e">
        <f t="shared" si="7"/>
        <v>#DIV/0!</v>
      </c>
    </row>
    <row r="193" spans="1:8" ht="15.75">
      <c r="A193" s="144" t="s">
        <v>185</v>
      </c>
      <c r="B193" s="145"/>
      <c r="C193" s="97">
        <v>5</v>
      </c>
      <c r="D193" s="98" t="s">
        <v>7</v>
      </c>
      <c r="E193" s="99"/>
      <c r="F193" s="61"/>
      <c r="G193" s="146">
        <f t="shared" si="9"/>
        <v>0</v>
      </c>
      <c r="H193" s="101" t="e">
        <f t="shared" si="7"/>
        <v>#DIV/0!</v>
      </c>
    </row>
    <row r="194" spans="1:8" ht="15.75">
      <c r="A194" s="144" t="s">
        <v>186</v>
      </c>
      <c r="B194" s="145"/>
      <c r="C194" s="97">
        <v>5</v>
      </c>
      <c r="D194" s="98" t="s">
        <v>7</v>
      </c>
      <c r="E194" s="99"/>
      <c r="F194" s="61"/>
      <c r="G194" s="146">
        <f>C194*F194</f>
        <v>0</v>
      </c>
      <c r="H194" s="101" t="e">
        <f t="shared" si="7"/>
        <v>#DIV/0!</v>
      </c>
    </row>
    <row r="195" spans="1:8" ht="15.75">
      <c r="A195" s="144" t="s">
        <v>187</v>
      </c>
      <c r="B195" s="145"/>
      <c r="C195" s="97">
        <f>2.5*1.2*0.6</f>
        <v>1.7999999999999998</v>
      </c>
      <c r="D195" s="98" t="s">
        <v>51</v>
      </c>
      <c r="E195" s="99"/>
      <c r="F195" s="61"/>
      <c r="G195" s="146">
        <f t="shared" si="9"/>
        <v>0</v>
      </c>
      <c r="H195" s="101" t="e">
        <f t="shared" si="7"/>
        <v>#DIV/0!</v>
      </c>
    </row>
    <row r="196" spans="1:8" ht="15.75">
      <c r="A196" s="77" t="s">
        <v>49</v>
      </c>
      <c r="B196" s="78"/>
      <c r="C196" s="79">
        <v>5</v>
      </c>
      <c r="D196" s="80" t="s">
        <v>51</v>
      </c>
      <c r="E196" s="81" t="s">
        <v>33</v>
      </c>
      <c r="F196" s="82"/>
      <c r="G196" s="83">
        <f>C196*F196</f>
        <v>0</v>
      </c>
      <c r="H196" s="84" t="e">
        <f t="shared" si="7"/>
        <v>#DIV/0!</v>
      </c>
    </row>
    <row r="197" spans="1:8" ht="15.75">
      <c r="A197" s="90" t="s">
        <v>53</v>
      </c>
      <c r="B197" s="91"/>
      <c r="C197" s="92">
        <v>1</v>
      </c>
      <c r="D197" s="93" t="s">
        <v>51</v>
      </c>
      <c r="E197" s="94" t="s">
        <v>33</v>
      </c>
      <c r="F197" s="70"/>
      <c r="G197" s="71">
        <f>C197*F197</f>
        <v>0</v>
      </c>
      <c r="H197" s="72" t="e">
        <f t="shared" si="7"/>
        <v>#DIV/0!</v>
      </c>
    </row>
    <row r="198" spans="1:8" s="179" customFormat="1" ht="31.5">
      <c r="A198" s="171" t="s">
        <v>188</v>
      </c>
      <c r="B198" s="172"/>
      <c r="C198" s="173">
        <v>5</v>
      </c>
      <c r="D198" s="174" t="s">
        <v>7</v>
      </c>
      <c r="E198" s="175"/>
      <c r="F198" s="176"/>
      <c r="G198" s="177">
        <f t="shared" si="9"/>
        <v>0</v>
      </c>
      <c r="H198" s="178" t="e">
        <f t="shared" si="7"/>
        <v>#DIV/0!</v>
      </c>
    </row>
    <row r="199" spans="1:8" s="170" customFormat="1" ht="15.75">
      <c r="A199" s="163" t="s">
        <v>189</v>
      </c>
      <c r="B199" s="164"/>
      <c r="C199" s="165"/>
      <c r="D199" s="166" t="s">
        <v>43</v>
      </c>
      <c r="E199" s="167" t="s">
        <v>33</v>
      </c>
      <c r="F199" s="70"/>
      <c r="G199" s="168">
        <f>C199*F199</f>
        <v>0</v>
      </c>
      <c r="H199" s="169" t="e">
        <f t="shared" si="7"/>
        <v>#DIV/0!</v>
      </c>
    </row>
    <row r="200" spans="1:8" s="179" customFormat="1" ht="15.75">
      <c r="A200" s="171" t="s">
        <v>190</v>
      </c>
      <c r="B200" s="172"/>
      <c r="C200" s="173">
        <v>12</v>
      </c>
      <c r="D200" s="174" t="s">
        <v>7</v>
      </c>
      <c r="E200" s="175"/>
      <c r="F200" s="176"/>
      <c r="G200" s="177">
        <f t="shared" si="9"/>
        <v>0</v>
      </c>
      <c r="H200" s="178" t="e">
        <f t="shared" si="7"/>
        <v>#DIV/0!</v>
      </c>
    </row>
    <row r="201" spans="1:8" s="179" customFormat="1" ht="15.75">
      <c r="A201" s="171" t="s">
        <v>191</v>
      </c>
      <c r="B201" s="172" t="s">
        <v>139</v>
      </c>
      <c r="C201" s="173"/>
      <c r="D201" s="174" t="s">
        <v>5</v>
      </c>
      <c r="E201" s="175"/>
      <c r="F201" s="176"/>
      <c r="G201" s="177">
        <f t="shared" si="9"/>
        <v>0</v>
      </c>
      <c r="H201" s="178" t="e">
        <f t="shared" si="7"/>
        <v>#DIV/0!</v>
      </c>
    </row>
    <row r="202" spans="1:8" s="179" customFormat="1" ht="15.75">
      <c r="A202" s="171" t="s">
        <v>192</v>
      </c>
      <c r="B202" s="172" t="s">
        <v>193</v>
      </c>
      <c r="C202" s="173"/>
      <c r="D202" s="174" t="s">
        <v>7</v>
      </c>
      <c r="E202" s="175"/>
      <c r="F202" s="176"/>
      <c r="G202" s="177">
        <f t="shared" si="9"/>
        <v>0</v>
      </c>
      <c r="H202" s="178" t="e">
        <f t="shared" si="7"/>
        <v>#DIV/0!</v>
      </c>
    </row>
    <row r="203" spans="1:8" s="170" customFormat="1" ht="16.5" thickBot="1">
      <c r="A203" s="163" t="s">
        <v>194</v>
      </c>
      <c r="B203" s="164"/>
      <c r="C203" s="165">
        <v>1</v>
      </c>
      <c r="D203" s="166" t="s">
        <v>43</v>
      </c>
      <c r="E203" s="167"/>
      <c r="F203" s="70"/>
      <c r="G203" s="168">
        <f t="shared" si="9"/>
        <v>0</v>
      </c>
      <c r="H203" s="169" t="e">
        <f t="shared" ref="H203:H220" si="10">G203/G$222</f>
        <v>#DIV/0!</v>
      </c>
    </row>
    <row r="204" spans="1:8" ht="16.5" thickBot="1">
      <c r="A204" s="50" t="s">
        <v>195</v>
      </c>
      <c r="B204" s="51"/>
      <c r="C204" s="52">
        <v>1</v>
      </c>
      <c r="D204" s="53"/>
      <c r="E204" s="54"/>
      <c r="F204" s="54"/>
      <c r="G204" s="55">
        <f>SUM(G205:G220)</f>
        <v>0</v>
      </c>
      <c r="H204" s="56" t="e">
        <f t="shared" si="10"/>
        <v>#DIV/0!</v>
      </c>
    </row>
    <row r="205" spans="1:8" ht="15.75">
      <c r="A205" s="77" t="s">
        <v>196</v>
      </c>
      <c r="B205" s="78"/>
      <c r="C205" s="79">
        <v>1</v>
      </c>
      <c r="D205" s="80" t="s">
        <v>7</v>
      </c>
      <c r="E205" s="81" t="s">
        <v>33</v>
      </c>
      <c r="F205" s="82"/>
      <c r="G205" s="83">
        <f t="shared" ref="G205:G217" si="11">C205*F205</f>
        <v>0</v>
      </c>
      <c r="H205" s="84" t="e">
        <f t="shared" si="10"/>
        <v>#DIV/0!</v>
      </c>
    </row>
    <row r="206" spans="1:8" ht="15.75">
      <c r="A206" s="77"/>
      <c r="B206" s="78"/>
      <c r="C206" s="79"/>
      <c r="D206" s="80"/>
      <c r="E206" s="81"/>
      <c r="F206" s="82"/>
      <c r="G206" s="83"/>
      <c r="H206" s="84"/>
    </row>
    <row r="207" spans="1:8" ht="15.75">
      <c r="A207" s="90" t="s">
        <v>197</v>
      </c>
      <c r="B207" s="91"/>
      <c r="C207" s="92">
        <v>1</v>
      </c>
      <c r="D207" s="93" t="s">
        <v>43</v>
      </c>
      <c r="E207" s="94" t="s">
        <v>33</v>
      </c>
      <c r="F207" s="70"/>
      <c r="G207" s="180">
        <f t="shared" si="11"/>
        <v>0</v>
      </c>
      <c r="H207" s="72" t="e">
        <f t="shared" si="10"/>
        <v>#DIV/0!</v>
      </c>
    </row>
    <row r="208" spans="1:8" ht="15.75">
      <c r="A208" s="135" t="s">
        <v>198</v>
      </c>
      <c r="B208" s="181"/>
      <c r="C208" s="58"/>
      <c r="D208" s="137" t="s">
        <v>7</v>
      </c>
      <c r="E208" s="138" t="s">
        <v>33</v>
      </c>
      <c r="F208" s="61"/>
      <c r="G208" s="139">
        <f t="shared" si="11"/>
        <v>0</v>
      </c>
      <c r="H208" s="63" t="e">
        <f t="shared" si="10"/>
        <v>#DIV/0!</v>
      </c>
    </row>
    <row r="209" spans="1:8" ht="15.75">
      <c r="A209" s="140" t="s">
        <v>199</v>
      </c>
      <c r="B209" s="182" t="s">
        <v>50</v>
      </c>
      <c r="C209" s="183"/>
      <c r="D209" s="184" t="s">
        <v>51</v>
      </c>
      <c r="E209" s="185" t="s">
        <v>33</v>
      </c>
      <c r="F209" s="186"/>
      <c r="G209" s="142">
        <f t="shared" si="11"/>
        <v>0</v>
      </c>
      <c r="H209" s="84" t="e">
        <f t="shared" si="10"/>
        <v>#DIV/0!</v>
      </c>
    </row>
    <row r="210" spans="1:8" ht="31.5">
      <c r="A210" s="85" t="s">
        <v>200</v>
      </c>
      <c r="B210" s="86"/>
      <c r="C210" s="58"/>
      <c r="D210" s="87" t="s">
        <v>5</v>
      </c>
      <c r="E210" s="88" t="s">
        <v>33</v>
      </c>
      <c r="F210" s="61"/>
      <c r="G210" s="89">
        <f t="shared" si="11"/>
        <v>0</v>
      </c>
      <c r="H210" s="63" t="e">
        <f t="shared" si="10"/>
        <v>#DIV/0!</v>
      </c>
    </row>
    <row r="211" spans="1:8" ht="31.5">
      <c r="A211" s="77" t="s">
        <v>201</v>
      </c>
      <c r="B211" s="78"/>
      <c r="C211" s="79"/>
      <c r="D211" s="80" t="s">
        <v>5</v>
      </c>
      <c r="E211" s="81" t="s">
        <v>33</v>
      </c>
      <c r="F211" s="82"/>
      <c r="G211" s="83">
        <f t="shared" si="11"/>
        <v>0</v>
      </c>
      <c r="H211" s="84" t="e">
        <f t="shared" si="10"/>
        <v>#DIV/0!</v>
      </c>
    </row>
    <row r="212" spans="1:8" ht="31.5">
      <c r="A212" s="85" t="s">
        <v>202</v>
      </c>
      <c r="B212" s="86"/>
      <c r="C212" s="58"/>
      <c r="D212" s="87" t="s">
        <v>5</v>
      </c>
      <c r="E212" s="88" t="s">
        <v>33</v>
      </c>
      <c r="F212" s="61"/>
      <c r="G212" s="89">
        <f t="shared" si="11"/>
        <v>0</v>
      </c>
      <c r="H212" s="63" t="e">
        <f t="shared" si="10"/>
        <v>#DIV/0!</v>
      </c>
    </row>
    <row r="213" spans="1:8" ht="26.25">
      <c r="A213" s="187" t="s">
        <v>228</v>
      </c>
      <c r="B213" s="86" t="s">
        <v>229</v>
      </c>
      <c r="C213" s="58">
        <v>1.65</v>
      </c>
      <c r="D213" s="87" t="s">
        <v>51</v>
      </c>
      <c r="E213" s="88" t="s">
        <v>33</v>
      </c>
      <c r="F213" s="61"/>
      <c r="G213" s="89">
        <f t="shared" si="11"/>
        <v>0</v>
      </c>
      <c r="H213" s="63" t="e">
        <f t="shared" si="10"/>
        <v>#DIV/0!</v>
      </c>
    </row>
    <row r="214" spans="1:8" s="170" customFormat="1" ht="26.25">
      <c r="A214" s="90" t="s">
        <v>233</v>
      </c>
      <c r="B214" s="91" t="s">
        <v>230</v>
      </c>
      <c r="C214" s="67">
        <v>1.65</v>
      </c>
      <c r="D214" s="93" t="s">
        <v>51</v>
      </c>
      <c r="E214" s="94" t="s">
        <v>33</v>
      </c>
      <c r="F214" s="70"/>
      <c r="G214" s="180">
        <f t="shared" si="11"/>
        <v>0</v>
      </c>
      <c r="H214" s="72" t="e">
        <f t="shared" si="10"/>
        <v>#DIV/0!</v>
      </c>
    </row>
    <row r="215" spans="1:8" ht="15.75">
      <c r="A215" s="187" t="s">
        <v>231</v>
      </c>
      <c r="B215" s="86" t="s">
        <v>232</v>
      </c>
      <c r="C215" s="58">
        <v>10.75</v>
      </c>
      <c r="D215" s="87" t="s">
        <v>51</v>
      </c>
      <c r="E215" s="88" t="s">
        <v>33</v>
      </c>
      <c r="F215" s="61"/>
      <c r="G215" s="89">
        <f t="shared" ref="G215:G216" si="12">C215*F215</f>
        <v>0</v>
      </c>
      <c r="H215" s="63" t="e">
        <f t="shared" ref="H215:H216" si="13">G215/G$222</f>
        <v>#DIV/0!</v>
      </c>
    </row>
    <row r="216" spans="1:8" s="170" customFormat="1" ht="26.25">
      <c r="A216" s="90" t="s">
        <v>234</v>
      </c>
      <c r="B216" s="91" t="s">
        <v>230</v>
      </c>
      <c r="C216" s="67">
        <v>10.75</v>
      </c>
      <c r="D216" s="93" t="s">
        <v>51</v>
      </c>
      <c r="E216" s="94" t="s">
        <v>33</v>
      </c>
      <c r="F216" s="70"/>
      <c r="G216" s="180">
        <f t="shared" si="12"/>
        <v>0</v>
      </c>
      <c r="H216" s="72" t="e">
        <f t="shared" si="13"/>
        <v>#DIV/0!</v>
      </c>
    </row>
    <row r="217" spans="1:8" ht="15.75">
      <c r="A217" s="188" t="s">
        <v>203</v>
      </c>
      <c r="B217" s="189"/>
      <c r="C217" s="58"/>
      <c r="D217" s="190" t="s">
        <v>5</v>
      </c>
      <c r="E217" s="191" t="s">
        <v>33</v>
      </c>
      <c r="F217" s="61"/>
      <c r="G217" s="89">
        <f t="shared" si="11"/>
        <v>0</v>
      </c>
      <c r="H217" s="63" t="e">
        <f t="shared" si="10"/>
        <v>#DIV/0!</v>
      </c>
    </row>
    <row r="218" spans="1:8" ht="15.75">
      <c r="A218" s="192" t="s">
        <v>204</v>
      </c>
      <c r="B218" s="189"/>
      <c r="C218" s="58">
        <v>1</v>
      </c>
      <c r="D218" s="193" t="s">
        <v>205</v>
      </c>
      <c r="E218" s="191" t="s">
        <v>33</v>
      </c>
      <c r="F218" s="61"/>
      <c r="G218" s="89"/>
      <c r="H218" s="63" t="e">
        <f t="shared" si="10"/>
        <v>#DIV/0!</v>
      </c>
    </row>
    <row r="219" spans="1:8" ht="15.75">
      <c r="A219" s="135" t="s">
        <v>206</v>
      </c>
      <c r="B219" s="181"/>
      <c r="C219" s="58">
        <v>1</v>
      </c>
      <c r="D219" s="137" t="s">
        <v>207</v>
      </c>
      <c r="E219" s="138" t="s">
        <v>33</v>
      </c>
      <c r="F219" s="61"/>
      <c r="G219" s="139"/>
      <c r="H219" s="63" t="e">
        <f t="shared" si="10"/>
        <v>#DIV/0!</v>
      </c>
    </row>
    <row r="220" spans="1:8" ht="16.5" thickBot="1">
      <c r="A220" s="194" t="s">
        <v>208</v>
      </c>
      <c r="B220" s="195"/>
      <c r="C220" s="196">
        <v>1</v>
      </c>
      <c r="D220" s="197" t="s">
        <v>207</v>
      </c>
      <c r="E220" s="198" t="s">
        <v>33</v>
      </c>
      <c r="F220" s="199"/>
      <c r="G220" s="200"/>
      <c r="H220" s="201" t="e">
        <f t="shared" si="10"/>
        <v>#DIV/0!</v>
      </c>
    </row>
    <row r="221" spans="1:8" ht="15.75">
      <c r="B221" s="202"/>
      <c r="C221" s="203"/>
      <c r="D221" s="204"/>
    </row>
    <row r="222" spans="1:8" ht="20.25">
      <c r="A222" s="205" t="s">
        <v>209</v>
      </c>
      <c r="B222" s="206"/>
      <c r="C222" s="207"/>
      <c r="D222" s="208"/>
      <c r="E222" s="209"/>
      <c r="F222" s="210"/>
      <c r="G222" s="211">
        <f>G204+G167+G149+G41+G36+G22+G181+G161+G192+G184</f>
        <v>0</v>
      </c>
      <c r="H222" s="211"/>
    </row>
    <row r="223" spans="1:8" ht="20.25">
      <c r="A223" s="212"/>
      <c r="B223" s="213"/>
      <c r="C223" s="214"/>
      <c r="D223" s="215"/>
      <c r="E223" s="216"/>
      <c r="F223" s="217"/>
    </row>
    <row r="224" spans="1:8" ht="20.25">
      <c r="A224" s="218"/>
      <c r="B224" s="219" t="s">
        <v>210</v>
      </c>
      <c r="C224" s="220"/>
      <c r="D224" s="220"/>
      <c r="E224" s="221"/>
      <c r="F224" s="222"/>
    </row>
    <row r="225" spans="1:8" ht="15.75">
      <c r="A225" s="223" t="s">
        <v>211</v>
      </c>
      <c r="B225" s="224"/>
      <c r="C225" s="225"/>
      <c r="D225" s="226"/>
      <c r="E225" s="227"/>
      <c r="F225" s="228"/>
      <c r="G225" s="227">
        <f>G222-(G226+G227+G228)</f>
        <v>0</v>
      </c>
      <c r="H225" s="229" t="e">
        <f>G225/G229</f>
        <v>#DIV/0!</v>
      </c>
    </row>
    <row r="226" spans="1:8" ht="15.75">
      <c r="A226" s="230" t="s">
        <v>212</v>
      </c>
      <c r="B226" s="231"/>
      <c r="C226" s="232"/>
      <c r="D226" s="233"/>
      <c r="E226" s="234"/>
      <c r="F226" s="235"/>
      <c r="G226" s="234">
        <f>G209+G205+G175+G174+G166+G164+G160+G158+G152+G148+G147+G143+G144+G139+G132+G130+G128+G127+G123+G122+G211+G121+G120+G118+G117+G116+G115+G114+G112+G111+G49+G37+G215+G206+G202+G201+G200+G198+G189+G187+G137+G135+G169+G216+G196</f>
        <v>0</v>
      </c>
      <c r="H226" s="236" t="e">
        <f>G226/G229</f>
        <v>#DIV/0!</v>
      </c>
    </row>
    <row r="227" spans="1:8" ht="15.75">
      <c r="A227" s="237" t="s">
        <v>213</v>
      </c>
      <c r="B227" s="238"/>
      <c r="C227" s="239"/>
      <c r="D227" s="240"/>
      <c r="E227" s="241"/>
      <c r="F227" s="242"/>
      <c r="G227" s="241">
        <f>SUM(G61:G108)</f>
        <v>0</v>
      </c>
      <c r="H227" s="243" t="e">
        <f>G227/G229</f>
        <v>#DIV/0!</v>
      </c>
    </row>
    <row r="228" spans="1:8" ht="15.75">
      <c r="A228" s="244" t="s">
        <v>214</v>
      </c>
      <c r="B228" s="245"/>
      <c r="C228" s="246"/>
      <c r="D228" s="247"/>
      <c r="E228" s="248"/>
      <c r="F228" s="249"/>
      <c r="G228" s="248">
        <f>G207+G176+G145+G141+G133+G125+G109+G39+G35+G34+G214+G203+G190+G188+G186+G138+G136+G199+G197</f>
        <v>0</v>
      </c>
      <c r="H228" s="250" t="e">
        <f>G228/G229</f>
        <v>#DIV/0!</v>
      </c>
    </row>
    <row r="229" spans="1:8" ht="15.75">
      <c r="A229" s="251" t="s">
        <v>209</v>
      </c>
      <c r="B229" s="252"/>
      <c r="C229" s="253"/>
      <c r="D229" s="254"/>
      <c r="E229" s="255"/>
      <c r="F229" s="254"/>
      <c r="G229" s="256">
        <f>SUM(G225:G228)</f>
        <v>0</v>
      </c>
      <c r="H229" s="254"/>
    </row>
    <row r="230" spans="1:8" ht="15.75">
      <c r="A230" s="257" t="s">
        <v>215</v>
      </c>
      <c r="B230" s="258"/>
      <c r="C230" s="259"/>
      <c r="D230" s="260"/>
      <c r="E230" s="261"/>
      <c r="F230" s="260"/>
      <c r="G230" s="262">
        <f>(G227+G226)*0.2</f>
        <v>0</v>
      </c>
      <c r="H230" s="260"/>
    </row>
    <row r="231" spans="1:8" ht="15.75">
      <c r="A231" s="257" t="s">
        <v>216</v>
      </c>
      <c r="B231" s="258"/>
      <c r="C231" s="259"/>
      <c r="D231" s="260"/>
      <c r="E231" s="261"/>
      <c r="F231" s="260"/>
      <c r="G231" s="262">
        <f>(G228+G225)*0.2</f>
        <v>0</v>
      </c>
      <c r="H231" s="260"/>
    </row>
    <row r="232" spans="1:8" ht="15.75">
      <c r="A232" s="263" t="s">
        <v>217</v>
      </c>
      <c r="B232" s="258"/>
      <c r="C232" s="259"/>
      <c r="D232" s="260"/>
      <c r="E232" s="261"/>
      <c r="F232" s="260"/>
      <c r="G232" s="264">
        <f>G231+G229+G230</f>
        <v>0</v>
      </c>
      <c r="H232" s="260"/>
    </row>
    <row r="233" spans="1:8" ht="21.75" customHeight="1">
      <c r="A233" s="302"/>
      <c r="B233" s="302"/>
      <c r="C233" s="302"/>
      <c r="D233" s="302"/>
      <c r="E233" s="302"/>
      <c r="F233" s="302"/>
      <c r="G233" s="302"/>
      <c r="H233" s="302"/>
    </row>
    <row r="234" spans="1:8" ht="26.25" hidden="1" customHeight="1">
      <c r="A234" s="296" t="s">
        <v>218</v>
      </c>
      <c r="B234" s="296"/>
      <c r="C234" s="296"/>
      <c r="D234" s="296"/>
      <c r="E234" s="296"/>
      <c r="F234" s="296"/>
      <c r="G234" s="296"/>
      <c r="H234" s="296"/>
    </row>
    <row r="235" spans="1:8" ht="21.75" hidden="1" customHeight="1">
      <c r="A235" s="265" t="s">
        <v>219</v>
      </c>
      <c r="B235" s="266"/>
      <c r="C235" s="267"/>
      <c r="D235" s="292"/>
      <c r="E235" s="293"/>
      <c r="F235" s="294"/>
      <c r="G235" s="295"/>
      <c r="H235" s="268">
        <f>B235-D235</f>
        <v>0</v>
      </c>
    </row>
    <row r="236" spans="1:8">
      <c r="A236" s="269"/>
      <c r="E236" s="270" t="s">
        <v>220</v>
      </c>
      <c r="F236" s="271" t="s">
        <v>221</v>
      </c>
      <c r="G236" s="218"/>
    </row>
    <row r="237" spans="1:8">
      <c r="A237" s="269"/>
      <c r="E237" s="270"/>
      <c r="F237" s="272" t="s">
        <v>222</v>
      </c>
      <c r="G237" s="218"/>
    </row>
    <row r="238" spans="1:8">
      <c r="A238" s="271"/>
      <c r="E238" s="270"/>
      <c r="F238" s="273" t="s">
        <v>223</v>
      </c>
      <c r="G238" s="269"/>
    </row>
    <row r="239" spans="1:8" ht="15.75">
      <c r="A239" s="274"/>
      <c r="E239" s="275" t="s">
        <v>224</v>
      </c>
      <c r="F239" s="276"/>
      <c r="G239" s="277"/>
    </row>
    <row r="240" spans="1:8" ht="15.75">
      <c r="A240" s="278"/>
    </row>
    <row r="241" spans="1:8" ht="15.75">
      <c r="A241" s="33"/>
    </row>
    <row r="242" spans="1:8" ht="15.75">
      <c r="A242" s="279"/>
    </row>
    <row r="243" spans="1:8" s="12" customFormat="1" ht="15.75">
      <c r="A243" s="33"/>
      <c r="C243" s="15"/>
      <c r="D243" s="5"/>
      <c r="E243" s="5"/>
      <c r="F243" s="5"/>
      <c r="G243" s="5"/>
      <c r="H243" s="5"/>
    </row>
    <row r="244" spans="1:8" s="12" customFormat="1" ht="15.75">
      <c r="A244" s="33"/>
      <c r="C244" s="15"/>
      <c r="D244" s="5"/>
      <c r="E244" s="5"/>
      <c r="F244" s="5"/>
      <c r="G244" s="5"/>
      <c r="H244" s="5"/>
    </row>
    <row r="245" spans="1:8" s="12" customFormat="1" ht="15.75">
      <c r="A245" s="280"/>
      <c r="C245" s="15"/>
      <c r="D245" s="5"/>
      <c r="E245" s="5"/>
      <c r="F245" s="5"/>
      <c r="G245" s="5"/>
      <c r="H245" s="5"/>
    </row>
    <row r="246" spans="1:8" s="12" customFormat="1" ht="15.75">
      <c r="A246" s="280"/>
      <c r="C246" s="15"/>
      <c r="D246" s="5"/>
      <c r="E246" s="5"/>
      <c r="F246" s="5"/>
      <c r="G246" s="5"/>
      <c r="H246" s="5"/>
    </row>
    <row r="247" spans="1:8" s="12" customFormat="1" ht="15.75">
      <c r="A247" s="281"/>
      <c r="C247" s="15"/>
      <c r="D247" s="5"/>
      <c r="E247" s="5"/>
      <c r="F247" s="5"/>
      <c r="G247" s="5"/>
      <c r="H247" s="5"/>
    </row>
    <row r="248" spans="1:8" s="12" customFormat="1">
      <c r="A248" s="282"/>
      <c r="C248" s="15"/>
      <c r="D248" s="5"/>
      <c r="E248" s="5"/>
      <c r="F248" s="5"/>
      <c r="G248" s="5"/>
      <c r="H248" s="5"/>
    </row>
    <row r="249" spans="1:8" s="12" customFormat="1">
      <c r="A249" s="283"/>
      <c r="C249" s="15"/>
      <c r="D249" s="5"/>
      <c r="E249" s="5"/>
      <c r="F249" s="5"/>
      <c r="G249" s="5"/>
      <c r="H249" s="5"/>
    </row>
    <row r="250" spans="1:8" s="12" customFormat="1">
      <c r="A250" s="283"/>
      <c r="C250" s="15"/>
      <c r="D250" s="5"/>
      <c r="E250" s="5"/>
      <c r="F250" s="5"/>
      <c r="G250" s="5"/>
      <c r="H250" s="5"/>
    </row>
    <row r="251" spans="1:8" s="12" customFormat="1">
      <c r="A251" s="283"/>
      <c r="C251" s="15"/>
      <c r="D251" s="5"/>
      <c r="E251" s="5"/>
      <c r="F251" s="5"/>
      <c r="G251" s="5"/>
      <c r="H251" s="5"/>
    </row>
    <row r="252" spans="1:8" s="12" customFormat="1">
      <c r="A252" s="283"/>
      <c r="C252" s="15"/>
      <c r="D252" s="5"/>
      <c r="E252" s="5"/>
      <c r="F252" s="5"/>
      <c r="G252" s="5"/>
      <c r="H252" s="5"/>
    </row>
    <row r="253" spans="1:8" s="12" customFormat="1">
      <c r="A253" s="269"/>
      <c r="C253" s="15"/>
      <c r="D253" s="5"/>
      <c r="E253" s="5"/>
      <c r="F253" s="5"/>
      <c r="G253" s="5"/>
      <c r="H253" s="5"/>
    </row>
    <row r="254" spans="1:8" s="12" customFormat="1">
      <c r="A254" s="284"/>
      <c r="C254" s="15"/>
      <c r="D254" s="5"/>
      <c r="E254" s="5"/>
      <c r="F254" s="5"/>
      <c r="G254" s="5"/>
      <c r="H254" s="5"/>
    </row>
    <row r="255" spans="1:8" s="12" customFormat="1">
      <c r="A255" s="269"/>
      <c r="C255" s="15"/>
      <c r="D255" s="5"/>
      <c r="E255" s="5"/>
      <c r="F255" s="5"/>
      <c r="G255" s="5"/>
      <c r="H255" s="5"/>
    </row>
    <row r="256" spans="1:8" s="12" customFormat="1">
      <c r="A256" s="285"/>
      <c r="C256" s="15"/>
      <c r="D256" s="5"/>
      <c r="E256" s="5"/>
      <c r="F256" s="5"/>
      <c r="G256" s="5"/>
      <c r="H256" s="5"/>
    </row>
    <row r="257" spans="1:8" s="12" customFormat="1">
      <c r="A257" s="269"/>
      <c r="C257" s="15"/>
      <c r="D257" s="5"/>
      <c r="E257" s="5"/>
      <c r="F257" s="5"/>
      <c r="G257" s="5"/>
      <c r="H257" s="5"/>
    </row>
    <row r="258" spans="1:8" s="12" customFormat="1">
      <c r="A258" s="269"/>
      <c r="C258" s="15"/>
      <c r="D258" s="5"/>
      <c r="E258" s="5"/>
      <c r="F258" s="5"/>
      <c r="G258" s="5"/>
      <c r="H258" s="5"/>
    </row>
    <row r="259" spans="1:8" s="12" customFormat="1">
      <c r="A259" s="3"/>
      <c r="C259" s="15"/>
      <c r="D259" s="5"/>
      <c r="E259" s="5"/>
      <c r="F259" s="5"/>
      <c r="G259" s="5"/>
      <c r="H259" s="5"/>
    </row>
    <row r="260" spans="1:8" s="12" customFormat="1">
      <c r="A260" s="3"/>
      <c r="C260" s="15"/>
      <c r="D260" s="5"/>
      <c r="E260" s="5"/>
      <c r="F260" s="5"/>
      <c r="G260" s="5"/>
      <c r="H260" s="5"/>
    </row>
    <row r="261" spans="1:8" s="12" customFormat="1">
      <c r="A261" s="3"/>
      <c r="C261" s="15"/>
      <c r="D261" s="5"/>
      <c r="E261" s="5"/>
      <c r="F261" s="5"/>
      <c r="G261" s="5"/>
      <c r="H261" s="5"/>
    </row>
  </sheetData>
  <mergeCells count="8">
    <mergeCell ref="D235:E235"/>
    <mergeCell ref="F235:G235"/>
    <mergeCell ref="A234:H234"/>
    <mergeCell ref="B1:C1"/>
    <mergeCell ref="G1:H1"/>
    <mergeCell ref="A3:C3"/>
    <mergeCell ref="E10:F10"/>
    <mergeCell ref="A233:H233"/>
  </mergeCells>
  <conditionalFormatting sqref="F211 F37 F49 F205:F206 F196">
    <cfRule type="cellIs" dxfId="5" priority="89" stopIfTrue="1" operator="equal">
      <formula>#REF!</formula>
    </cfRule>
    <cfRule type="cellIs" dxfId="4" priority="90" stopIfTrue="1" operator="equal">
      <formula>#REF!</formula>
    </cfRule>
    <cfRule type="cellIs" dxfId="3" priority="91" stopIfTrue="1" operator="equal">
      <formula>#REF!</formula>
    </cfRule>
  </conditionalFormatting>
  <conditionalFormatting sqref="F111:F112 F122:F123 F127:F128 F130 F114:F118">
    <cfRule type="cellIs" dxfId="2" priority="101" stopIfTrue="1" operator="equal">
      <formula>#REF!</formula>
    </cfRule>
    <cfRule type="cellIs" dxfId="1" priority="102" stopIfTrue="1" operator="equal">
      <formula>#REF!</formula>
    </cfRule>
    <cfRule type="cellIs" dxfId="0" priority="103" stopIfTrue="1" operator="equal">
      <formula>#REF!</formula>
    </cfRule>
  </conditionalFormatting>
  <hyperlinks>
    <hyperlink ref="F238" r:id="rId1"/>
  </hyperlinks>
  <pageMargins left="0.15748031496062992" right="0.15748031496062992" top="0.23622047244094491" bottom="0.98425196850393704" header="0.15748031496062992" footer="0.19685039370078741"/>
  <pageSetup paperSize="9" scale="65" fitToHeight="0" orientation="portrait" r:id="rId2"/>
  <headerFooter>
    <oddHeader>&amp;C</oddHeader>
  </headerFooter>
  <rowBreaks count="1" manualBreakCount="1">
    <brk id="239" max="7" man="1"/>
  </rowBreak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PONUKA</vt:lpstr>
      <vt:lpstr>PONUKA!Oblast_tisku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Renáta Považská</cp:lastModifiedBy>
  <cp:lastPrinted>2019-07-25T09:18:42Z</cp:lastPrinted>
  <dcterms:created xsi:type="dcterms:W3CDTF">2019-07-10T09:23:04Z</dcterms:created>
  <dcterms:modified xsi:type="dcterms:W3CDTF">2019-11-06T14:52:17Z</dcterms:modified>
</cp:coreProperties>
</file>